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conn.sharepoint.com/sites/ProvostOfficeIntranet/Shared Documents/Entrepreneurial Programs/New Program Development/3 - Template Budget-Revenue Forecast/"/>
    </mc:Choice>
  </mc:AlternateContent>
  <xr:revisionPtr revIDLastSave="0" documentId="8_{5B3F9BAB-995D-42F3-8ACA-D6141D7B33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ecast" sheetId="3" r:id="rId1"/>
    <sheet name="Tuition Rates" sheetId="2" state="hidden" r:id="rId2"/>
    <sheet name="Fees" sheetId="5" r:id="rId3"/>
    <sheet name="Lookups" sheetId="4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  <c r="D7" i="5"/>
  <c r="G23" i="5" s="1"/>
  <c r="D6" i="5"/>
  <c r="D5" i="5"/>
  <c r="D4" i="5"/>
  <c r="D61" i="5" s="1"/>
  <c r="B5" i="5"/>
  <c r="B4" i="5"/>
  <c r="B3" i="5"/>
  <c r="L8" i="5"/>
  <c r="L6" i="5"/>
  <c r="L2" i="5"/>
  <c r="D23" i="5" l="1"/>
  <c r="F23" i="5"/>
  <c r="E23" i="5"/>
  <c r="E61" i="5"/>
  <c r="G33" i="5"/>
  <c r="G51" i="5"/>
  <c r="F33" i="5"/>
  <c r="F51" i="5"/>
  <c r="F38" i="5"/>
  <c r="E38" i="5"/>
  <c r="D38" i="5"/>
  <c r="C51" i="5"/>
  <c r="E51" i="5"/>
  <c r="F61" i="5"/>
  <c r="C33" i="5"/>
  <c r="E33" i="5"/>
  <c r="D33" i="5"/>
  <c r="D51" i="5"/>
  <c r="C36" i="5"/>
  <c r="E36" i="5"/>
  <c r="C23" i="5"/>
  <c r="C38" i="5"/>
  <c r="C61" i="5"/>
  <c r="G36" i="5"/>
  <c r="F36" i="5"/>
  <c r="D36" i="5"/>
  <c r="G38" i="5"/>
  <c r="G61" i="5"/>
  <c r="G69" i="5" l="1"/>
  <c r="F69" i="5"/>
  <c r="E69" i="5"/>
  <c r="D69" i="5"/>
  <c r="C69" i="5"/>
  <c r="G68" i="5"/>
  <c r="F68" i="5"/>
  <c r="E68" i="5"/>
  <c r="D68" i="5"/>
  <c r="C68" i="5"/>
  <c r="G63" i="5"/>
  <c r="F63" i="5"/>
  <c r="E63" i="5"/>
  <c r="D63" i="5"/>
  <c r="C63" i="5"/>
  <c r="G49" i="5"/>
  <c r="F49" i="5"/>
  <c r="E49" i="5"/>
  <c r="D49" i="5"/>
  <c r="C49" i="5"/>
  <c r="C39" i="5"/>
  <c r="C20" i="5"/>
  <c r="R25" i="3" l="1"/>
  <c r="O25" i="3"/>
  <c r="L25" i="3"/>
  <c r="I25" i="3"/>
  <c r="F25" i="3"/>
  <c r="E20" i="3"/>
  <c r="D44" i="3"/>
  <c r="F14" i="5" l="1"/>
  <c r="G14" i="5"/>
  <c r="F15" i="5"/>
  <c r="G15" i="5"/>
  <c r="G13" i="5"/>
  <c r="F13" i="5"/>
  <c r="E15" i="5"/>
  <c r="E14" i="5"/>
  <c r="E13" i="5"/>
  <c r="D15" i="5"/>
  <c r="D14" i="5"/>
  <c r="D13" i="5"/>
  <c r="C15" i="5"/>
  <c r="C14" i="5"/>
  <c r="C13" i="5"/>
  <c r="C40" i="5"/>
  <c r="D40" i="5"/>
  <c r="E40" i="5"/>
  <c r="F40" i="5"/>
  <c r="C41" i="5"/>
  <c r="D41" i="5"/>
  <c r="E41" i="5"/>
  <c r="F41" i="5"/>
  <c r="G41" i="5"/>
  <c r="G40" i="5"/>
  <c r="D39" i="5"/>
  <c r="E39" i="5"/>
  <c r="F39" i="5"/>
  <c r="G39" i="5"/>
  <c r="F35" i="5"/>
  <c r="E35" i="5"/>
  <c r="D35" i="5"/>
  <c r="C35" i="5"/>
  <c r="F34" i="5"/>
  <c r="E34" i="5"/>
  <c r="D34" i="5"/>
  <c r="C34" i="5"/>
  <c r="C21" i="5"/>
  <c r="D21" i="5"/>
  <c r="E21" i="5"/>
  <c r="F21" i="5"/>
  <c r="G21" i="5"/>
  <c r="D20" i="5"/>
  <c r="E20" i="5"/>
  <c r="F20" i="5"/>
  <c r="G20" i="5"/>
  <c r="F20" i="3"/>
  <c r="Q20" i="3"/>
  <c r="R20" i="3" s="1"/>
  <c r="N20" i="3"/>
  <c r="O20" i="3" s="1"/>
  <c r="K20" i="3"/>
  <c r="L20" i="3" s="1"/>
  <c r="H20" i="3"/>
  <c r="I20" i="3" s="1"/>
  <c r="E18" i="3"/>
  <c r="G70" i="5" l="1"/>
  <c r="G71" i="5" s="1"/>
  <c r="F70" i="5"/>
  <c r="F71" i="5" s="1"/>
  <c r="D42" i="5"/>
  <c r="D43" i="5" s="1"/>
  <c r="E70" i="5"/>
  <c r="E71" i="5" s="1"/>
  <c r="D70" i="5"/>
  <c r="D71" i="5" s="1"/>
  <c r="C70" i="5"/>
  <c r="C71" i="5" s="1"/>
  <c r="E42" i="5"/>
  <c r="F28" i="5"/>
  <c r="F29" i="5" s="1"/>
  <c r="F56" i="5"/>
  <c r="F57" i="5" s="1"/>
  <c r="E56" i="5"/>
  <c r="E57" i="5" s="1"/>
  <c r="C56" i="5"/>
  <c r="C57" i="5" s="1"/>
  <c r="G56" i="5"/>
  <c r="G57" i="5" s="1"/>
  <c r="D56" i="5"/>
  <c r="D57" i="5" s="1"/>
  <c r="E28" i="5"/>
  <c r="E29" i="5" s="1"/>
  <c r="D28" i="5"/>
  <c r="D29" i="5" s="1"/>
  <c r="C28" i="5"/>
  <c r="C29" i="5" s="1"/>
  <c r="G28" i="5"/>
  <c r="G29" i="5" s="1"/>
  <c r="D45" i="3"/>
  <c r="D46" i="3"/>
  <c r="E43" i="5" l="1"/>
  <c r="L30" i="3" s="1"/>
  <c r="F42" i="5"/>
  <c r="C42" i="5"/>
  <c r="I30" i="3"/>
  <c r="Q19" i="3"/>
  <c r="Q18" i="3"/>
  <c r="N19" i="3"/>
  <c r="N18" i="3"/>
  <c r="K19" i="3"/>
  <c r="K18" i="3"/>
  <c r="H19" i="3"/>
  <c r="H18" i="3"/>
  <c r="E19" i="3"/>
  <c r="G35" i="5"/>
  <c r="G34" i="5"/>
  <c r="C43" i="5" l="1"/>
  <c r="F30" i="3" s="1"/>
  <c r="F43" i="5"/>
  <c r="O30" i="3" s="1"/>
  <c r="N21" i="3"/>
  <c r="Q21" i="3"/>
  <c r="K21" i="3"/>
  <c r="H21" i="3"/>
  <c r="G42" i="5"/>
  <c r="F19" i="3"/>
  <c r="E21" i="3"/>
  <c r="G43" i="5" l="1"/>
  <c r="R30" i="3" s="1"/>
  <c r="L18" i="3"/>
  <c r="I18" i="3"/>
  <c r="R19" i="3"/>
  <c r="O19" i="3"/>
  <c r="L19" i="3"/>
  <c r="I19" i="3"/>
  <c r="R18" i="3"/>
  <c r="F18" i="3"/>
  <c r="F21" i="3" s="1"/>
  <c r="F29" i="3" s="1"/>
  <c r="I21" i="3" l="1"/>
  <c r="I29" i="3" s="1"/>
  <c r="L21" i="3"/>
  <c r="L29" i="3" s="1"/>
  <c r="R21" i="3"/>
  <c r="I31" i="3"/>
  <c r="I33" i="3" s="1"/>
  <c r="O18" i="3"/>
  <c r="O21" i="3" s="1"/>
  <c r="O29" i="3" s="1"/>
  <c r="C26" i="2"/>
  <c r="C27" i="2"/>
  <c r="C28" i="2"/>
  <c r="C25" i="2"/>
  <c r="D25" i="2" s="1"/>
  <c r="R29" i="3" l="1"/>
  <c r="R31" i="3" s="1"/>
  <c r="R33" i="3" s="1"/>
  <c r="L31" i="3"/>
  <c r="O31" i="3"/>
  <c r="O33" i="3" s="1"/>
  <c r="E25" i="2"/>
  <c r="D26" i="2"/>
  <c r="L33" i="3" l="1"/>
  <c r="F31" i="3"/>
  <c r="F33" i="3" s="1"/>
  <c r="E26" i="2"/>
  <c r="D27" i="2"/>
  <c r="E27" i="2" l="1"/>
  <c r="D28" i="2"/>
  <c r="E28" i="2" s="1"/>
</calcChain>
</file>

<file path=xl/sharedStrings.xml><?xml version="1.0" encoding="utf-8"?>
<sst xmlns="http://schemas.openxmlformats.org/spreadsheetml/2006/main" count="256" uniqueCount="126">
  <si>
    <t>Name of Program</t>
  </si>
  <si>
    <t>5-Year Revenue &amp; Cost Projections</t>
  </si>
  <si>
    <t>Assumptions</t>
  </si>
  <si>
    <t>Program start date</t>
  </si>
  <si>
    <t>Please select one</t>
  </si>
  <si>
    <t>Fee-based or Tuition-based</t>
  </si>
  <si>
    <t>Fee-based</t>
  </si>
  <si>
    <t>FY23-FY27 cost/credit hour</t>
  </si>
  <si>
    <t>Please enter</t>
  </si>
  <si>
    <t>Credits per Semester</t>
  </si>
  <si>
    <t>In-person or online?</t>
  </si>
  <si>
    <t>In-person</t>
  </si>
  <si>
    <t>Year 1</t>
  </si>
  <si>
    <t>Year 2</t>
  </si>
  <si>
    <t>Year 3</t>
  </si>
  <si>
    <t>Year 4</t>
  </si>
  <si>
    <t>Year 5</t>
  </si>
  <si>
    <t>Revenue</t>
  </si>
  <si>
    <t>FY23</t>
  </si>
  <si>
    <t>FY24</t>
  </si>
  <si>
    <t>FY25</t>
  </si>
  <si>
    <t>FY26</t>
  </si>
  <si>
    <t>FY27</t>
  </si>
  <si>
    <t>Enrollment</t>
  </si>
  <si>
    <t># Students</t>
  </si>
  <si>
    <t>Total Credits</t>
  </si>
  <si>
    <t>Total Tuition</t>
  </si>
  <si>
    <t>Fall</t>
  </si>
  <si>
    <t>Spring</t>
  </si>
  <si>
    <t>Summer</t>
  </si>
  <si>
    <t>Total Revenue</t>
  </si>
  <si>
    <t>Expense</t>
  </si>
  <si>
    <t>Salary</t>
  </si>
  <si>
    <t>Fringe</t>
  </si>
  <si>
    <t>Marketing</t>
  </si>
  <si>
    <t>Scholarships</t>
  </si>
  <si>
    <t>Central Cost Recovery (20%)</t>
  </si>
  <si>
    <t>Total Expense</t>
  </si>
  <si>
    <t>Years 1 - 2:</t>
  </si>
  <si>
    <t>Years 3 - 4:</t>
  </si>
  <si>
    <t>Years 5+:</t>
  </si>
  <si>
    <t>Fringe costs assumed to be 50% of salary</t>
  </si>
  <si>
    <t>full AY (18)</t>
  </si>
  <si>
    <t>per credit rate</t>
  </si>
  <si>
    <t>FY21</t>
  </si>
  <si>
    <t>FY22</t>
  </si>
  <si>
    <t>Fee</t>
  </si>
  <si>
    <t>Flat or Per Credit Hour</t>
  </si>
  <si>
    <t>Fee per semester</t>
  </si>
  <si>
    <t>Infrastructure Maintenance Fee 1-4 credits</t>
  </si>
  <si>
    <t>tiered</t>
  </si>
  <si>
    <t>N</t>
  </si>
  <si>
    <t>Y</t>
  </si>
  <si>
    <t>Based on Current Graduate Fees Here</t>
  </si>
  <si>
    <t>Graduate Matriculation Fee</t>
  </si>
  <si>
    <t>flat</t>
  </si>
  <si>
    <t>Technology Fee</t>
  </si>
  <si>
    <t>Student Rec Center Fee</t>
  </si>
  <si>
    <t>Activity Fee</t>
  </si>
  <si>
    <t>Transit Fee</t>
  </si>
  <si>
    <t>per credit hour</t>
  </si>
  <si>
    <t>Fee Type</t>
  </si>
  <si>
    <t>Fee Amount</t>
  </si>
  <si>
    <t>Infrastructure Maintenance Fee</t>
  </si>
  <si>
    <t xml:space="preserve">Student Health &amp; Wellness Fee </t>
  </si>
  <si>
    <t>In-person or Online?</t>
  </si>
  <si>
    <t>Fee-based or Tuition-based?</t>
  </si>
  <si>
    <t>Beginning Term</t>
  </si>
  <si>
    <t>Online</t>
  </si>
  <si>
    <t>Tuition-based</t>
  </si>
  <si>
    <t>Spring 2024</t>
  </si>
  <si>
    <t>Fall 2024</t>
  </si>
  <si>
    <t>Credits (Summer)</t>
  </si>
  <si>
    <t>Mandatory Fees*</t>
  </si>
  <si>
    <t>Program Type</t>
  </si>
  <si>
    <t>Graduate Degree</t>
  </si>
  <si>
    <t>Certificate</t>
  </si>
  <si>
    <t>Online Degree Programs</t>
  </si>
  <si>
    <t>In-Person Degree Programs</t>
  </si>
  <si>
    <t>Online Graduate Degree Fees</t>
  </si>
  <si>
    <t>In-Person Graduate Degree Fees</t>
  </si>
  <si>
    <t>Online Fee</t>
  </si>
  <si>
    <t>General University Fee</t>
  </si>
  <si>
    <t>Enrollment - Fall</t>
  </si>
  <si>
    <t>Enrollment - Summer</t>
  </si>
  <si>
    <t>Enrollment - Spring</t>
  </si>
  <si>
    <t>Grand Total Fall and Spring</t>
  </si>
  <si>
    <t>Total per student per semester</t>
  </si>
  <si>
    <t>Entry from Prior Tab</t>
  </si>
  <si>
    <t>Online Certificate Fee</t>
  </si>
  <si>
    <t>Course Development Start Up</t>
  </si>
  <si>
    <t># Students = total number of matriculated students:</t>
  </si>
  <si>
    <t>Online Certificate Program</t>
  </si>
  <si>
    <t>In-person Cert Program</t>
  </si>
  <si>
    <t>In-Person Certificate Fee</t>
  </si>
  <si>
    <t xml:space="preserve">The purpose of this document is to establish program viability. Actual revenue and expenses are subject to change. </t>
  </si>
  <si>
    <t>Spring 2025</t>
  </si>
  <si>
    <t>Fall 2025</t>
  </si>
  <si>
    <t>Spring 2026</t>
  </si>
  <si>
    <t>Fall 2026</t>
  </si>
  <si>
    <t>Spring 2027</t>
  </si>
  <si>
    <t>Fall 2027</t>
  </si>
  <si>
    <t>Spring 2028</t>
  </si>
  <si>
    <t>Fall 2028</t>
  </si>
  <si>
    <t>Infrastructure Maintenance Fee 5+ credits</t>
  </si>
  <si>
    <t>General University Fee 1-4 credits (Storrs)</t>
  </si>
  <si>
    <t>General University Fee 5+ credits (Storrs)</t>
  </si>
  <si>
    <t>Student Health &amp; Wellness Fee 1-4 credits (Storrs)</t>
  </si>
  <si>
    <t>Student Health &amp; Wellness Fee 5+ credits (Storrs)</t>
  </si>
  <si>
    <t>Student Rec Center Fee (Storrs)</t>
  </si>
  <si>
    <t>FY23-FY27 rate/credit hour</t>
  </si>
  <si>
    <t>*Note: This forecast does not include summer fees. Must add if applicable.</t>
  </si>
  <si>
    <r>
      <rPr>
        <sz val="11"/>
        <color rgb="FFFF0000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Each enrolled student is assumed to take 3 courses in the fall, 3 courses in the spring, and 1 in the summer.</t>
    </r>
  </si>
  <si>
    <r>
      <rPr>
        <sz val="11"/>
        <color rgb="FFFF0000"/>
        <rFont val="Calibri"/>
        <family val="2"/>
        <scheme val="minor"/>
      </rPr>
      <t xml:space="preserve">Example: </t>
    </r>
    <r>
      <rPr>
        <sz val="11"/>
        <color theme="1"/>
        <rFont val="Calibri"/>
        <family val="2"/>
        <scheme val="minor"/>
      </rPr>
      <t>CETL will cover marketing costs for the first two years. Upon year 3, marketing costs will be funded by the program. *Must discuss this with CETL</t>
    </r>
  </si>
  <si>
    <r>
      <rPr>
        <sz val="11"/>
        <color rgb="FFFF0000"/>
        <rFont val="Calibri"/>
        <family val="2"/>
        <scheme val="minor"/>
      </rPr>
      <t xml:space="preserve">Example: </t>
    </r>
    <r>
      <rPr>
        <sz val="11"/>
        <color theme="1"/>
        <rFont val="Calibri"/>
        <family val="2"/>
        <scheme val="minor"/>
      </rPr>
      <t>Year 1 budget includes instructional cost for 2 adjuncts</t>
    </r>
  </si>
  <si>
    <r>
      <rPr>
        <sz val="11"/>
        <color rgb="FFFF0000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Year 2+ budget includes instructional cost for 3 adjuncts</t>
    </r>
  </si>
  <si>
    <t>FY28</t>
  </si>
  <si>
    <t>FY29</t>
  </si>
  <si>
    <t>Net Program Revenue</t>
  </si>
  <si>
    <r>
      <t>Notes: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(Please update to reflect correct assumptions)</t>
    </r>
  </si>
  <si>
    <t>Instructional cost details:</t>
  </si>
  <si>
    <t xml:space="preserve">- *Mandatory fees are included in a comprehensive fee and must be transferred from unit to central accounts each year. </t>
  </si>
  <si>
    <t xml:space="preserve">- For tuition-based programs, the mandatory fees are listed separately on the student's program and fee bill. </t>
  </si>
  <si>
    <t>- Department is responsible for all instructional costs. Instructional costs vary by program.</t>
  </si>
  <si>
    <t>University Guidelines:</t>
  </si>
  <si>
    <t>Instructions: Please enter the # of students each semester and any applicable items in the "Expense" section in the below green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</si>
</sst>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164" fontId="0" fillId="0" borderId="0" xfId="1" applyNumberFormat="1" applyFont="1"/>
    <xf numFmtId="1" fontId="0" fillId="0" borderId="0" xfId="0" applyNumberFormat="1"/>
    <xf numFmtId="0" fontId="3" fillId="0" borderId="1" xfId="0" applyFont="1" applyBorder="1"/>
    <xf numFmtId="0" fontId="0" fillId="0" borderId="2" xfId="0" applyBorder="1"/>
    <xf numFmtId="164" fontId="0" fillId="0" borderId="3" xfId="1" applyNumberFormat="1" applyFont="1" applyBorder="1"/>
    <xf numFmtId="0" fontId="3" fillId="0" borderId="4" xfId="0" applyFont="1" applyBorder="1"/>
    <xf numFmtId="164" fontId="3" fillId="0" borderId="5" xfId="1" applyNumberFormat="1" applyFont="1" applyBorder="1"/>
    <xf numFmtId="0" fontId="0" fillId="0" borderId="0" xfId="0" applyAlignment="1">
      <alignment horizontal="left"/>
    </xf>
    <xf numFmtId="0" fontId="0" fillId="4" borderId="2" xfId="0" applyFill="1" applyBorder="1"/>
    <xf numFmtId="164" fontId="0" fillId="4" borderId="3" xfId="1" applyNumberFormat="1" applyFont="1" applyFill="1" applyBorder="1"/>
    <xf numFmtId="164" fontId="3" fillId="2" borderId="3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0" fillId="4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8" fillId="0" borderId="0" xfId="0" applyFont="1"/>
    <xf numFmtId="0" fontId="7" fillId="0" borderId="0" xfId="2" applyFill="1"/>
    <xf numFmtId="0" fontId="0" fillId="0" borderId="10" xfId="0" applyBorder="1"/>
    <xf numFmtId="0" fontId="0" fillId="0" borderId="13" xfId="0" applyBorder="1"/>
    <xf numFmtId="0" fontId="0" fillId="0" borderId="4" xfId="0" applyBorder="1"/>
    <xf numFmtId="0" fontId="8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4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3" xfId="0" applyBorder="1" applyAlignment="1">
      <alignment horizontal="right"/>
    </xf>
    <xf numFmtId="0" fontId="0" fillId="3" borderId="10" xfId="0" applyFill="1" applyBorder="1"/>
    <xf numFmtId="0" fontId="0" fillId="3" borderId="11" xfId="0" applyFill="1" applyBorder="1"/>
    <xf numFmtId="0" fontId="4" fillId="4" borderId="2" xfId="0" applyFont="1" applyFill="1" applyBorder="1"/>
    <xf numFmtId="0" fontId="0" fillId="2" borderId="2" xfId="0" applyFill="1" applyBorder="1" applyAlignment="1">
      <alignment wrapText="1"/>
    </xf>
    <xf numFmtId="0" fontId="3" fillId="6" borderId="4" xfId="0" applyFont="1" applyFill="1" applyBorder="1"/>
    <xf numFmtId="0" fontId="0" fillId="6" borderId="1" xfId="0" applyFill="1" applyBorder="1"/>
    <xf numFmtId="164" fontId="0" fillId="6" borderId="5" xfId="1" applyNumberFormat="1" applyFont="1" applyFill="1" applyBorder="1"/>
    <xf numFmtId="0" fontId="0" fillId="6" borderId="2" xfId="0" applyFill="1" applyBorder="1"/>
    <xf numFmtId="0" fontId="0" fillId="6" borderId="0" xfId="0" applyFill="1"/>
    <xf numFmtId="0" fontId="0" fillId="6" borderId="13" xfId="0" applyFill="1" applyBorder="1"/>
    <xf numFmtId="0" fontId="0" fillId="6" borderId="9" xfId="0" applyFill="1" applyBorder="1"/>
    <xf numFmtId="0" fontId="0" fillId="0" borderId="0" xfId="0" applyAlignment="1">
      <alignment horizontal="left" indent="1"/>
    </xf>
    <xf numFmtId="0" fontId="9" fillId="0" borderId="0" xfId="0" applyFont="1"/>
    <xf numFmtId="0" fontId="7" fillId="0" borderId="0" xfId="2"/>
    <xf numFmtId="0" fontId="0" fillId="5" borderId="1" xfId="0" applyFill="1" applyBorder="1"/>
    <xf numFmtId="1" fontId="0" fillId="0" borderId="3" xfId="0" applyNumberFormat="1" applyBorder="1"/>
    <xf numFmtId="1" fontId="0" fillId="0" borderId="1" xfId="0" applyNumberFormat="1" applyBorder="1"/>
    <xf numFmtId="1" fontId="0" fillId="0" borderId="5" xfId="0" applyNumberFormat="1" applyBorder="1" applyAlignment="1">
      <alignment horizontal="right"/>
    </xf>
    <xf numFmtId="0" fontId="9" fillId="0" borderId="0" xfId="0" applyFont="1" applyAlignment="1">
      <alignment horizontal="center"/>
    </xf>
    <xf numFmtId="164" fontId="0" fillId="0" borderId="0" xfId="0" applyNumberFormat="1"/>
    <xf numFmtId="0" fontId="0" fillId="6" borderId="5" xfId="0" applyFill="1" applyBorder="1"/>
    <xf numFmtId="0" fontId="0" fillId="6" borderId="3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165" fontId="0" fillId="0" borderId="1" xfId="3" applyNumberFormat="1" applyFont="1" applyBorder="1"/>
    <xf numFmtId="165" fontId="0" fillId="0" borderId="5" xfId="3" applyNumberFormat="1" applyFont="1" applyBorder="1" applyAlignment="1">
      <alignment horizontal="right"/>
    </xf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2" xfId="0" applyFill="1" applyBorder="1"/>
    <xf numFmtId="0" fontId="0" fillId="7" borderId="0" xfId="0" applyFill="1"/>
    <xf numFmtId="0" fontId="0" fillId="7" borderId="3" xfId="0" applyFill="1" applyBorder="1"/>
    <xf numFmtId="0" fontId="0" fillId="7" borderId="13" xfId="0" applyFill="1" applyBorder="1"/>
    <xf numFmtId="0" fontId="0" fillId="7" borderId="9" xfId="0" applyFill="1" applyBorder="1"/>
    <xf numFmtId="0" fontId="0" fillId="7" borderId="14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2" fillId="3" borderId="0" xfId="0" applyFont="1" applyFill="1" applyAlignment="1">
      <alignment wrapText="1"/>
    </xf>
    <xf numFmtId="0" fontId="2" fillId="3" borderId="6" xfId="0" applyFont="1" applyFill="1" applyBorder="1" applyAlignment="1">
      <alignment wrapText="1"/>
    </xf>
    <xf numFmtId="0" fontId="10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9" fillId="6" borderId="2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left" indent="1"/>
    </xf>
    <xf numFmtId="0" fontId="0" fillId="0" borderId="0" xfId="0" applyFill="1"/>
    <xf numFmtId="164" fontId="0" fillId="0" borderId="0" xfId="1" applyNumberFormat="1" applyFont="1" applyFill="1"/>
    <xf numFmtId="0" fontId="11" fillId="6" borderId="11" xfId="0" applyFont="1" applyFill="1" applyBorder="1" applyAlignment="1">
      <alignment horizontal="left" indent="1"/>
    </xf>
    <xf numFmtId="0" fontId="11" fillId="6" borderId="12" xfId="0" applyFont="1" applyFill="1" applyBorder="1" applyAlignment="1">
      <alignment horizontal="left" indent="1"/>
    </xf>
    <xf numFmtId="0" fontId="11" fillId="6" borderId="0" xfId="0" applyFont="1" applyFill="1" applyAlignment="1">
      <alignment horizontal="left" indent="1"/>
    </xf>
    <xf numFmtId="0" fontId="11" fillId="6" borderId="3" xfId="0" applyFont="1" applyFill="1" applyBorder="1" applyAlignment="1">
      <alignment horizontal="left" indent="1"/>
    </xf>
    <xf numFmtId="0" fontId="11" fillId="6" borderId="0" xfId="0" applyFont="1" applyFill="1" applyAlignment="1">
      <alignment horizontal="left" indent="1"/>
    </xf>
    <xf numFmtId="0" fontId="11" fillId="6" borderId="3" xfId="0" applyFont="1" applyFill="1" applyBorder="1" applyAlignment="1">
      <alignment horizontal="left" indent="1"/>
    </xf>
    <xf numFmtId="0" fontId="11" fillId="6" borderId="9" xfId="0" applyFont="1" applyFill="1" applyBorder="1" applyAlignment="1">
      <alignment horizontal="left" indent="1"/>
    </xf>
    <xf numFmtId="0" fontId="11" fillId="6" borderId="14" xfId="0" applyFont="1" applyFill="1" applyBorder="1" applyAlignment="1">
      <alignment horizontal="left" indent="1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/>
    <xf numFmtId="0" fontId="0" fillId="8" borderId="9" xfId="0" applyFill="1" applyBorder="1"/>
    <xf numFmtId="0" fontId="3" fillId="9" borderId="4" xfId="0" applyFont="1" applyFill="1" applyBorder="1"/>
    <xf numFmtId="0" fontId="3" fillId="9" borderId="1" xfId="0" applyFont="1" applyFill="1" applyBorder="1"/>
    <xf numFmtId="164" fontId="3" fillId="9" borderId="5" xfId="1" applyNumberFormat="1" applyFont="1" applyFill="1" applyBorder="1"/>
    <xf numFmtId="164" fontId="3" fillId="9" borderId="4" xfId="1" applyNumberFormat="1" applyFont="1" applyFill="1" applyBorder="1"/>
    <xf numFmtId="164" fontId="3" fillId="9" borderId="1" xfId="1" applyNumberFormat="1" applyFont="1" applyFill="1" applyBorder="1"/>
    <xf numFmtId="0" fontId="12" fillId="0" borderId="0" xfId="0" applyFont="1"/>
    <xf numFmtId="0" fontId="3" fillId="0" borderId="0" xfId="0" applyFont="1"/>
    <xf numFmtId="0" fontId="0" fillId="0" borderId="0" xfId="0" quotePrefix="1" applyFont="1"/>
    <xf numFmtId="0" fontId="0" fillId="0" borderId="0" xfId="0" quotePrefix="1"/>
    <xf numFmtId="164" fontId="0" fillId="8" borderId="3" xfId="1" applyNumberFormat="1" applyFont="1" applyFill="1" applyBorder="1"/>
    <xf numFmtId="164" fontId="0" fillId="8" borderId="0" xfId="1" applyNumberFormat="1" applyFont="1" applyFill="1" applyBorder="1"/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223724</xdr:colOff>
      <xdr:row>1</xdr:row>
      <xdr:rowOff>80963</xdr:rowOff>
    </xdr:from>
    <xdr:to>
      <xdr:col>9</xdr:col>
      <xdr:colOff>436144</xdr:colOff>
      <xdr:row>21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724" y="261938"/>
          <a:ext cx="6079820" cy="36718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lb04006\AppData\Local\Microsoft\Windows\INetCache\Content.Outlook\WJ7G7UWB\MSSRIB%20-%20Revenue%20and%20Expenses%20Forecast_v4.xlsx" TargetMode="External"/><Relationship Id="rId1" Type="http://schemas.openxmlformats.org/officeDocument/2006/relationships/externalLinkPath" Target="file:///C:\Users\klb04006\AppData\Local\Microsoft\Windows\INetCache\Content.Outlook\WJ7G7UWB\MSSRIB%20-%20Revenue%20and%20Expenses%20Forecast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es_Correct"/>
      <sheetName val="Fall 2024 Start"/>
      <sheetName val="Tuition Rates"/>
      <sheetName val="Fees - do not use"/>
      <sheetName val="Lookups"/>
    </sheetNames>
    <sheetDataSet>
      <sheetData sheetId="0"/>
      <sheetData sheetId="1">
        <row r="1">
          <cell r="B1" t="str">
            <v>MSSRIB degree (including MS Admits and Accerelated MS Admits)</v>
          </cell>
        </row>
        <row r="5">
          <cell r="B5" t="str">
            <v>Program start date</v>
          </cell>
        </row>
        <row r="6">
          <cell r="B6" t="str">
            <v>Fee-based or Tuition-based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ursar.uconn.edu/graduate-students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0"/>
  <sheetViews>
    <sheetView showGridLines="0" tabSelected="1" zoomScaleNormal="100" workbookViewId="0">
      <selection activeCell="B15" sqref="B15"/>
    </sheetView>
  </sheetViews>
  <sheetFormatPr defaultRowHeight="15" x14ac:dyDescent="0.25"/>
  <cols>
    <col min="1" max="1" width="3.140625" customWidth="1"/>
    <col min="2" max="2" width="4" customWidth="1"/>
    <col min="3" max="3" width="28" customWidth="1"/>
    <col min="4" max="4" width="9.28515625" bestFit="1" customWidth="1"/>
    <col min="5" max="5" width="6.85546875" bestFit="1" customWidth="1"/>
    <col min="6" max="6" width="10.5703125" style="1" customWidth="1"/>
    <col min="7" max="7" width="8.42578125" bestFit="1" customWidth="1"/>
    <col min="8" max="8" width="6.85546875" bestFit="1" customWidth="1"/>
    <col min="9" max="9" width="12.140625" style="1" customWidth="1"/>
    <col min="10" max="10" width="8.7109375" bestFit="1" customWidth="1"/>
    <col min="11" max="11" width="6.85546875" bestFit="1" customWidth="1"/>
    <col min="12" max="12" width="10.42578125" style="1" bestFit="1" customWidth="1"/>
    <col min="13" max="13" width="8.42578125" bestFit="1" customWidth="1"/>
    <col min="14" max="14" width="6.85546875" bestFit="1" customWidth="1"/>
    <col min="15" max="15" width="10.42578125" style="1" bestFit="1" customWidth="1"/>
    <col min="16" max="16" width="8.42578125" bestFit="1" customWidth="1"/>
    <col min="17" max="17" width="6.85546875" bestFit="1" customWidth="1"/>
    <col min="18" max="18" width="10.42578125" style="1" bestFit="1" customWidth="1"/>
  </cols>
  <sheetData>
    <row r="1" spans="2:18" x14ac:dyDescent="0.25">
      <c r="B1" s="49" t="s">
        <v>0</v>
      </c>
    </row>
    <row r="2" spans="2:18" x14ac:dyDescent="0.25">
      <c r="B2" t="s">
        <v>1</v>
      </c>
    </row>
    <row r="3" spans="2:18" x14ac:dyDescent="0.25">
      <c r="B3" s="21" t="s">
        <v>95</v>
      </c>
    </row>
    <row r="5" spans="2:18" x14ac:dyDescent="0.25">
      <c r="B5" s="41" t="s">
        <v>2</v>
      </c>
      <c r="C5" s="42"/>
      <c r="D5" s="42"/>
      <c r="E5" s="42"/>
      <c r="F5" s="43"/>
    </row>
    <row r="6" spans="2:18" x14ac:dyDescent="0.25">
      <c r="B6" s="44" t="s">
        <v>3</v>
      </c>
      <c r="C6" s="45"/>
      <c r="D6" s="104" t="s">
        <v>71</v>
      </c>
      <c r="E6" s="95" t="s">
        <v>4</v>
      </c>
      <c r="F6" s="96"/>
    </row>
    <row r="7" spans="2:18" x14ac:dyDescent="0.25">
      <c r="B7" s="44" t="s">
        <v>74</v>
      </c>
      <c r="C7" s="45"/>
      <c r="D7" s="104" t="s">
        <v>75</v>
      </c>
      <c r="E7" s="97" t="s">
        <v>4</v>
      </c>
      <c r="F7" s="98"/>
    </row>
    <row r="8" spans="2:18" x14ac:dyDescent="0.25">
      <c r="B8" s="44" t="s">
        <v>5</v>
      </c>
      <c r="C8" s="45"/>
      <c r="D8" s="104" t="s">
        <v>6</v>
      </c>
      <c r="E8" s="97" t="s">
        <v>4</v>
      </c>
      <c r="F8" s="98"/>
    </row>
    <row r="9" spans="2:18" x14ac:dyDescent="0.25">
      <c r="B9" s="44" t="s">
        <v>110</v>
      </c>
      <c r="C9" s="45"/>
      <c r="D9" s="105">
        <v>1050</v>
      </c>
      <c r="E9" s="97" t="s">
        <v>8</v>
      </c>
      <c r="F9" s="98"/>
    </row>
    <row r="10" spans="2:18" x14ac:dyDescent="0.25">
      <c r="B10" s="44" t="s">
        <v>9</v>
      </c>
      <c r="C10" s="45"/>
      <c r="D10" s="105">
        <v>9</v>
      </c>
      <c r="E10" s="97" t="s">
        <v>8</v>
      </c>
      <c r="F10" s="98"/>
      <c r="J10" s="56"/>
    </row>
    <row r="11" spans="2:18" x14ac:dyDescent="0.25">
      <c r="B11" s="44" t="s">
        <v>72</v>
      </c>
      <c r="C11" s="45"/>
      <c r="D11" s="105">
        <v>3</v>
      </c>
      <c r="E11" s="99" t="s">
        <v>8</v>
      </c>
      <c r="F11" s="100"/>
      <c r="G11" s="21" t="s">
        <v>111</v>
      </c>
    </row>
    <row r="12" spans="2:18" x14ac:dyDescent="0.25">
      <c r="B12" s="46" t="s">
        <v>10</v>
      </c>
      <c r="C12" s="47"/>
      <c r="D12" s="106" t="s">
        <v>11</v>
      </c>
      <c r="E12" s="101" t="s">
        <v>4</v>
      </c>
      <c r="F12" s="102"/>
    </row>
    <row r="13" spans="2:18" s="93" customFormat="1" x14ac:dyDescent="0.25">
      <c r="B13" s="91"/>
      <c r="C13" s="91"/>
      <c r="D13" s="91"/>
      <c r="E13" s="92"/>
      <c r="F13" s="92"/>
      <c r="I13" s="94"/>
      <c r="L13" s="94"/>
      <c r="O13" s="94"/>
      <c r="R13" s="94"/>
    </row>
    <row r="14" spans="2:18" x14ac:dyDescent="0.25">
      <c r="B14" s="81" t="s">
        <v>125</v>
      </c>
    </row>
    <row r="15" spans="2:18" x14ac:dyDescent="0.25">
      <c r="B15" s="37"/>
      <c r="C15" s="38"/>
      <c r="D15" s="87" t="s">
        <v>12</v>
      </c>
      <c r="E15" s="88"/>
      <c r="F15" s="89"/>
      <c r="G15" s="87" t="s">
        <v>13</v>
      </c>
      <c r="H15" s="88"/>
      <c r="I15" s="89"/>
      <c r="J15" s="87" t="s">
        <v>14</v>
      </c>
      <c r="K15" s="88"/>
      <c r="L15" s="89"/>
      <c r="M15" s="87" t="s">
        <v>15</v>
      </c>
      <c r="N15" s="88"/>
      <c r="O15" s="89"/>
      <c r="P15" s="87" t="s">
        <v>16</v>
      </c>
      <c r="Q15" s="88"/>
      <c r="R15" s="89"/>
    </row>
    <row r="16" spans="2:18" x14ac:dyDescent="0.25">
      <c r="B16" s="39" t="s">
        <v>17</v>
      </c>
      <c r="C16" s="17"/>
      <c r="D16" s="84" t="s">
        <v>20</v>
      </c>
      <c r="E16" s="85"/>
      <c r="F16" s="86"/>
      <c r="G16" s="84" t="s">
        <v>21</v>
      </c>
      <c r="H16" s="85"/>
      <c r="I16" s="86"/>
      <c r="J16" s="84" t="s">
        <v>22</v>
      </c>
      <c r="K16" s="85"/>
      <c r="L16" s="86"/>
      <c r="M16" s="84" t="s">
        <v>116</v>
      </c>
      <c r="N16" s="85"/>
      <c r="O16" s="86"/>
      <c r="P16" s="84" t="s">
        <v>117</v>
      </c>
      <c r="Q16" s="85"/>
      <c r="R16" s="86"/>
    </row>
    <row r="17" spans="2:18" s="13" customFormat="1" ht="45" x14ac:dyDescent="0.25">
      <c r="B17" s="40"/>
      <c r="C17" s="18" t="s">
        <v>23</v>
      </c>
      <c r="D17" s="12" t="s">
        <v>24</v>
      </c>
      <c r="E17" s="19" t="s">
        <v>25</v>
      </c>
      <c r="F17" s="11" t="s">
        <v>26</v>
      </c>
      <c r="G17" s="12" t="s">
        <v>24</v>
      </c>
      <c r="H17" s="19" t="s">
        <v>25</v>
      </c>
      <c r="I17" s="11" t="s">
        <v>26</v>
      </c>
      <c r="J17" s="12" t="s">
        <v>24</v>
      </c>
      <c r="K17" s="19" t="s">
        <v>25</v>
      </c>
      <c r="L17" s="11" t="s">
        <v>26</v>
      </c>
      <c r="M17" s="12" t="s">
        <v>24</v>
      </c>
      <c r="N17" s="19" t="s">
        <v>25</v>
      </c>
      <c r="O17" s="11" t="s">
        <v>26</v>
      </c>
      <c r="P17" s="12" t="s">
        <v>24</v>
      </c>
      <c r="Q17" s="19" t="s">
        <v>25</v>
      </c>
      <c r="R17" s="11" t="s">
        <v>26</v>
      </c>
    </row>
    <row r="18" spans="2:18" x14ac:dyDescent="0.25">
      <c r="B18" s="4"/>
      <c r="C18" t="s">
        <v>27</v>
      </c>
      <c r="D18" s="103">
        <v>5</v>
      </c>
      <c r="E18" s="20">
        <f>D18*$D$10</f>
        <v>45</v>
      </c>
      <c r="F18" s="5">
        <f>E18*D9</f>
        <v>47250</v>
      </c>
      <c r="G18" s="103">
        <v>10</v>
      </c>
      <c r="H18" s="20">
        <f>G18*$D$10</f>
        <v>90</v>
      </c>
      <c r="I18" s="5">
        <f>H18*D9</f>
        <v>94500</v>
      </c>
      <c r="J18" s="103">
        <v>15</v>
      </c>
      <c r="K18" s="20">
        <f>J18*$D$10</f>
        <v>135</v>
      </c>
      <c r="L18" s="5">
        <f>K18*D9</f>
        <v>141750</v>
      </c>
      <c r="M18" s="103">
        <v>15</v>
      </c>
      <c r="N18" s="20">
        <f>M18*$D$10</f>
        <v>135</v>
      </c>
      <c r="O18" s="5">
        <f>N18*D9</f>
        <v>141750</v>
      </c>
      <c r="P18" s="103">
        <v>15</v>
      </c>
      <c r="Q18" s="20">
        <f>P18*$D$10</f>
        <v>135</v>
      </c>
      <c r="R18" s="5">
        <f>Q18*D9</f>
        <v>141750</v>
      </c>
    </row>
    <row r="19" spans="2:18" x14ac:dyDescent="0.25">
      <c r="B19" s="4"/>
      <c r="C19" t="s">
        <v>28</v>
      </c>
      <c r="D19" s="103">
        <v>5</v>
      </c>
      <c r="E19" s="20">
        <f>D19*$D$10</f>
        <v>45</v>
      </c>
      <c r="F19" s="5">
        <f>E19*D9</f>
        <v>47250</v>
      </c>
      <c r="G19" s="103">
        <v>10</v>
      </c>
      <c r="H19" s="20">
        <f>G19*$D$10</f>
        <v>90</v>
      </c>
      <c r="I19" s="5">
        <f>H19*D9</f>
        <v>94500</v>
      </c>
      <c r="J19" s="103">
        <v>15</v>
      </c>
      <c r="K19" s="20">
        <f>J19*$D$10</f>
        <v>135</v>
      </c>
      <c r="L19" s="5">
        <f>K19*D9</f>
        <v>141750</v>
      </c>
      <c r="M19" s="103">
        <v>15</v>
      </c>
      <c r="N19" s="20">
        <f>M19*$D$10</f>
        <v>135</v>
      </c>
      <c r="O19" s="5">
        <f>N19*D9</f>
        <v>141750</v>
      </c>
      <c r="P19" s="103">
        <v>15</v>
      </c>
      <c r="Q19" s="20">
        <f>P19*$D$10</f>
        <v>135</v>
      </c>
      <c r="R19" s="5">
        <f>Q19*D9</f>
        <v>141750</v>
      </c>
    </row>
    <row r="20" spans="2:18" x14ac:dyDescent="0.25">
      <c r="B20" s="4"/>
      <c r="C20" t="s">
        <v>29</v>
      </c>
      <c r="D20" s="103"/>
      <c r="E20" s="20">
        <f>D20*$D$11</f>
        <v>0</v>
      </c>
      <c r="F20" s="5">
        <f>E20*$D$9</f>
        <v>0</v>
      </c>
      <c r="G20" s="103"/>
      <c r="H20" s="20">
        <f>G20*$D$11</f>
        <v>0</v>
      </c>
      <c r="I20" s="5">
        <f>H20*$D$9</f>
        <v>0</v>
      </c>
      <c r="J20" s="103"/>
      <c r="K20" s="20">
        <f>J20*$D$11</f>
        <v>0</v>
      </c>
      <c r="L20" s="5">
        <f>K20*$D$9</f>
        <v>0</v>
      </c>
      <c r="M20" s="103"/>
      <c r="N20" s="20">
        <f>M20*$D$11</f>
        <v>0</v>
      </c>
      <c r="O20" s="5">
        <f>N20*$D$9</f>
        <v>0</v>
      </c>
      <c r="P20" s="103"/>
      <c r="Q20" s="20">
        <f>P20*$D$11</f>
        <v>0</v>
      </c>
      <c r="R20" s="5">
        <f>Q20*$D$9</f>
        <v>0</v>
      </c>
    </row>
    <row r="21" spans="2:18" x14ac:dyDescent="0.25">
      <c r="B21" s="6" t="s">
        <v>30</v>
      </c>
      <c r="C21" s="16"/>
      <c r="D21" s="14"/>
      <c r="E21" s="15">
        <f>SUM(E18:E20)</f>
        <v>90</v>
      </c>
      <c r="F21" s="7">
        <f>SUM(F18:F20)</f>
        <v>94500</v>
      </c>
      <c r="G21" s="14"/>
      <c r="H21" s="15">
        <f>SUM(H18:H20)</f>
        <v>180</v>
      </c>
      <c r="I21" s="7">
        <f>SUM(I18:I20)</f>
        <v>189000</v>
      </c>
      <c r="J21" s="14"/>
      <c r="K21" s="15">
        <f>SUM(K18:K20)</f>
        <v>270</v>
      </c>
      <c r="L21" s="7">
        <f>SUM(L18:L20)</f>
        <v>283500</v>
      </c>
      <c r="M21" s="14"/>
      <c r="N21" s="15">
        <f>SUM(N18:N20)</f>
        <v>270</v>
      </c>
      <c r="O21" s="7">
        <f>SUM(O18:O20)</f>
        <v>283500</v>
      </c>
      <c r="P21" s="14"/>
      <c r="Q21" s="15">
        <f>SUM(Q18:Q20)</f>
        <v>270</v>
      </c>
      <c r="R21" s="7">
        <f>SUM(R18:R20)</f>
        <v>283500</v>
      </c>
    </row>
    <row r="22" spans="2:18" x14ac:dyDescent="0.25">
      <c r="B22" s="4"/>
      <c r="D22" s="4"/>
      <c r="F22" s="5"/>
      <c r="G22" s="4"/>
      <c r="I22" s="5"/>
      <c r="J22" s="4"/>
      <c r="L22" s="5"/>
      <c r="M22" s="4"/>
      <c r="O22" s="5"/>
      <c r="P22" s="4"/>
      <c r="R22" s="5"/>
    </row>
    <row r="23" spans="2:18" x14ac:dyDescent="0.25">
      <c r="B23" s="39" t="s">
        <v>31</v>
      </c>
      <c r="C23" s="17"/>
      <c r="D23" s="9"/>
      <c r="E23" s="17"/>
      <c r="F23" s="10"/>
      <c r="G23" s="9"/>
      <c r="H23" s="17"/>
      <c r="I23" s="10"/>
      <c r="J23" s="9"/>
      <c r="K23" s="17"/>
      <c r="L23" s="10"/>
      <c r="M23" s="9"/>
      <c r="N23" s="17"/>
      <c r="O23" s="10"/>
      <c r="P23" s="9"/>
      <c r="Q23" s="17"/>
      <c r="R23" s="10"/>
    </row>
    <row r="24" spans="2:18" x14ac:dyDescent="0.25">
      <c r="B24" s="4"/>
      <c r="C24" t="s">
        <v>32</v>
      </c>
      <c r="D24" s="4"/>
      <c r="F24" s="116">
        <v>0</v>
      </c>
      <c r="G24" s="4"/>
      <c r="I24" s="116">
        <v>0</v>
      </c>
      <c r="J24" s="4"/>
      <c r="L24" s="117">
        <v>0</v>
      </c>
      <c r="M24" s="4"/>
      <c r="O24" s="116">
        <v>0</v>
      </c>
      <c r="P24" s="4"/>
      <c r="R24" s="116">
        <v>0</v>
      </c>
    </row>
    <row r="25" spans="2:18" x14ac:dyDescent="0.25">
      <c r="B25" s="4"/>
      <c r="C25" t="s">
        <v>33</v>
      </c>
      <c r="D25" s="4"/>
      <c r="F25" s="116">
        <f>F24*0.5</f>
        <v>0</v>
      </c>
      <c r="G25" s="4"/>
      <c r="I25" s="116">
        <f>I24*0.5</f>
        <v>0</v>
      </c>
      <c r="J25" s="4"/>
      <c r="L25" s="116">
        <f>L24*0.5</f>
        <v>0</v>
      </c>
      <c r="M25" s="4"/>
      <c r="O25" s="116">
        <f>O24*0.5</f>
        <v>0</v>
      </c>
      <c r="P25" s="4"/>
      <c r="R25" s="116">
        <f>R24*0.5</f>
        <v>0</v>
      </c>
    </row>
    <row r="26" spans="2:18" x14ac:dyDescent="0.25">
      <c r="B26" s="4"/>
      <c r="C26" t="s">
        <v>90</v>
      </c>
      <c r="D26" s="4"/>
      <c r="F26" s="116">
        <v>0</v>
      </c>
      <c r="G26" s="4"/>
      <c r="I26" s="116">
        <v>0</v>
      </c>
      <c r="J26" s="4"/>
      <c r="L26" s="116">
        <v>0</v>
      </c>
      <c r="M26" s="4"/>
      <c r="O26" s="116">
        <v>0</v>
      </c>
      <c r="P26" s="4"/>
      <c r="R26" s="116">
        <v>0</v>
      </c>
    </row>
    <row r="27" spans="2:18" x14ac:dyDescent="0.25">
      <c r="B27" s="4"/>
      <c r="C27" t="s">
        <v>34</v>
      </c>
      <c r="D27" s="4"/>
      <c r="F27" s="116">
        <v>0</v>
      </c>
      <c r="G27" s="4"/>
      <c r="I27" s="116">
        <v>0</v>
      </c>
      <c r="J27" s="4"/>
      <c r="L27" s="116">
        <v>5000</v>
      </c>
      <c r="M27" s="4"/>
      <c r="O27" s="116">
        <v>5000</v>
      </c>
      <c r="P27" s="4"/>
      <c r="R27" s="116">
        <v>5000</v>
      </c>
    </row>
    <row r="28" spans="2:18" x14ac:dyDescent="0.25">
      <c r="B28" s="4"/>
      <c r="C28" t="s">
        <v>35</v>
      </c>
      <c r="D28" s="4"/>
      <c r="F28" s="116">
        <v>0</v>
      </c>
      <c r="G28" s="4"/>
      <c r="I28" s="116">
        <v>0</v>
      </c>
      <c r="J28" s="4"/>
      <c r="L28" s="116">
        <v>0</v>
      </c>
      <c r="M28" s="4"/>
      <c r="O28" s="116">
        <v>0</v>
      </c>
      <c r="P28" s="4"/>
      <c r="R28" s="116">
        <v>0</v>
      </c>
    </row>
    <row r="29" spans="2:18" x14ac:dyDescent="0.25">
      <c r="B29" s="4"/>
      <c r="C29" t="s">
        <v>36</v>
      </c>
      <c r="D29" s="4"/>
      <c r="F29" s="5">
        <f>(F21-F30)*0.2</f>
        <v>15566</v>
      </c>
      <c r="G29" s="4"/>
      <c r="I29" s="5">
        <f t="shared" ref="I29:O29" si="0">(I21-I30)*0.2</f>
        <v>31132</v>
      </c>
      <c r="J29" s="4"/>
      <c r="L29" s="5">
        <f t="shared" si="0"/>
        <v>46698</v>
      </c>
      <c r="M29" s="4"/>
      <c r="O29" s="5">
        <f t="shared" si="0"/>
        <v>46698</v>
      </c>
      <c r="P29" s="4"/>
      <c r="R29" s="5">
        <f>(R21-R30)*0.2</f>
        <v>46698</v>
      </c>
    </row>
    <row r="30" spans="2:18" x14ac:dyDescent="0.25">
      <c r="B30" s="4"/>
      <c r="C30" t="s">
        <v>73</v>
      </c>
      <c r="D30" s="4"/>
      <c r="F30" s="5">
        <f>IF($D$8="Tuition-based","n/a",
IF(AND($D$7="Certificate",$D$12="In-person"),Fees!C71,
IF(AND($D$7="Graduate Degree",$D$12="In-person"),Fees!C43,
IF(AND($D$7="Certificate",$D$12="Online"),Fees!C57,
IF(AND($D$7="Graduate Degree",$D$12="Online"),Fees!C29)))))</f>
        <v>16670</v>
      </c>
      <c r="G30" s="4"/>
      <c r="I30" s="5">
        <f>IF($D$8="Tuition-based","n/a",
IF(AND($D$7="Certificate",$D$12="In-person"),Fees!D71,
IF(AND($D$7="Graduate Degree",$D$12="In-person"),Fees!D43,
IF(AND($D$7="Certificate",$D$12="Online"),Fees!D57,
IF(AND($D$7="Graduate Degree",$D$12="Online"),Fees!D29)))))</f>
        <v>33340</v>
      </c>
      <c r="J30" s="4"/>
      <c r="L30" s="5">
        <f>IF($D$8="Tuition-based","n/a",
IF(AND($D$7="Certificate",$D$12="In-person"),Fees!E71,
IF(AND($D$7="Graduate Degree",$D$12="In-person"),Fees!E43,
IF(AND($D$7="Certificate",$D$12="Online"),Fees!E57,
IF(AND($D$7="Graduate Degree",$D$12="Online"),Fees!E29)))))</f>
        <v>50010</v>
      </c>
      <c r="M30" s="4"/>
      <c r="O30" s="5">
        <f>IF($D$8="Tuition-based","n/a",
IF(AND($D$7="Certificate",$D$12="In-person"),Fees!F71,
IF(AND($D$7="Graduate Degree",$D$12="In-person"),Fees!F43,
IF(AND($D$7="Certificate",$D$12="Online"),Fees!F57,
IF(AND($D$7="Graduate Degree",$D$12="Online"),Fees!F29)))))</f>
        <v>50010</v>
      </c>
      <c r="P30" s="4"/>
      <c r="R30" s="5">
        <f>IF($D$8="Tuition-based","n/a",
IF(AND($D$7="Certificate",$D$12="In-person"),Fees!G71,
IF(AND($D$7="Graduate Degree",$D$12="In-person"),Fees!G43,
IF(AND($D$7="Certificate",$D$12="Online"),Fees!G57,
IF(AND($D$7="Graduate Degree",$D$12="Online"),Fees!G29)))))</f>
        <v>50010</v>
      </c>
    </row>
    <row r="31" spans="2:18" x14ac:dyDescent="0.25">
      <c r="B31" s="6" t="s">
        <v>37</v>
      </c>
      <c r="C31" s="16"/>
      <c r="D31" s="6"/>
      <c r="E31" s="3"/>
      <c r="F31" s="7">
        <f>SUM(F24:F30)</f>
        <v>32236</v>
      </c>
      <c r="G31" s="6"/>
      <c r="H31" s="3"/>
      <c r="I31" s="7">
        <f>SUM(I24:I30)</f>
        <v>64472</v>
      </c>
      <c r="J31" s="6"/>
      <c r="K31" s="3"/>
      <c r="L31" s="7">
        <f>SUM(L24:L30)</f>
        <v>101708</v>
      </c>
      <c r="M31" s="6"/>
      <c r="N31" s="3"/>
      <c r="O31" s="7">
        <f>SUM(O24:O30)</f>
        <v>101708</v>
      </c>
      <c r="P31" s="6"/>
      <c r="Q31" s="3"/>
      <c r="R31" s="7">
        <f>SUM(R24:R30)</f>
        <v>101708</v>
      </c>
    </row>
    <row r="32" spans="2:18" x14ac:dyDescent="0.25">
      <c r="B32" s="4"/>
      <c r="D32" s="4"/>
      <c r="F32" s="5"/>
      <c r="G32" s="4"/>
      <c r="I32" s="5"/>
      <c r="J32" s="4"/>
      <c r="L32" s="5"/>
      <c r="M32" s="4"/>
      <c r="O32" s="5"/>
      <c r="P32" s="4"/>
      <c r="R32" s="5"/>
    </row>
    <row r="33" spans="2:18" x14ac:dyDescent="0.25">
      <c r="B33" s="107" t="s">
        <v>118</v>
      </c>
      <c r="C33" s="108"/>
      <c r="D33" s="107"/>
      <c r="E33" s="108"/>
      <c r="F33" s="109">
        <f>F21-F31</f>
        <v>62264</v>
      </c>
      <c r="G33" s="110"/>
      <c r="H33" s="111"/>
      <c r="I33" s="109">
        <f>I21-I31</f>
        <v>124528</v>
      </c>
      <c r="J33" s="110"/>
      <c r="K33" s="111"/>
      <c r="L33" s="109">
        <f>L21-L31</f>
        <v>181792</v>
      </c>
      <c r="M33" s="110"/>
      <c r="N33" s="111"/>
      <c r="O33" s="109">
        <f>O21-O31</f>
        <v>181792</v>
      </c>
      <c r="P33" s="110"/>
      <c r="Q33" s="111"/>
      <c r="R33" s="109">
        <f t="shared" ref="R33" si="1">R21-R31</f>
        <v>181792</v>
      </c>
    </row>
    <row r="35" spans="2:18" x14ac:dyDescent="0.25">
      <c r="B35" s="113" t="s">
        <v>124</v>
      </c>
    </row>
    <row r="36" spans="2:18" x14ac:dyDescent="0.25">
      <c r="B36" s="114" t="s">
        <v>121</v>
      </c>
    </row>
    <row r="37" spans="2:18" x14ac:dyDescent="0.25">
      <c r="B37" s="114" t="s">
        <v>122</v>
      </c>
    </row>
    <row r="38" spans="2:18" x14ac:dyDescent="0.25">
      <c r="B38" s="115" t="s">
        <v>123</v>
      </c>
    </row>
    <row r="40" spans="2:18" x14ac:dyDescent="0.25">
      <c r="B40" s="112" t="s">
        <v>119</v>
      </c>
    </row>
    <row r="41" spans="2:18" x14ac:dyDescent="0.25">
      <c r="B41" s="8" t="s">
        <v>112</v>
      </c>
    </row>
    <row r="42" spans="2:18" x14ac:dyDescent="0.25">
      <c r="B42" t="s">
        <v>113</v>
      </c>
    </row>
    <row r="43" spans="2:18" x14ac:dyDescent="0.25">
      <c r="B43" t="s">
        <v>91</v>
      </c>
    </row>
    <row r="44" spans="2:18" x14ac:dyDescent="0.25">
      <c r="C44" s="48" t="s">
        <v>38</v>
      </c>
      <c r="D44">
        <f>D18</f>
        <v>5</v>
      </c>
    </row>
    <row r="45" spans="2:18" x14ac:dyDescent="0.25">
      <c r="C45" s="48" t="s">
        <v>39</v>
      </c>
      <c r="D45">
        <f>J18</f>
        <v>15</v>
      </c>
    </row>
    <row r="46" spans="2:18" x14ac:dyDescent="0.25">
      <c r="C46" s="48" t="s">
        <v>40</v>
      </c>
      <c r="D46">
        <f>P18</f>
        <v>15</v>
      </c>
    </row>
    <row r="47" spans="2:18" x14ac:dyDescent="0.25">
      <c r="B47" t="s">
        <v>120</v>
      </c>
    </row>
    <row r="48" spans="2:18" x14ac:dyDescent="0.25">
      <c r="C48" s="48" t="s">
        <v>114</v>
      </c>
    </row>
    <row r="49" spans="2:3" x14ac:dyDescent="0.25">
      <c r="C49" s="48" t="s">
        <v>115</v>
      </c>
    </row>
    <row r="50" spans="2:3" x14ac:dyDescent="0.25">
      <c r="B50" t="s">
        <v>41</v>
      </c>
    </row>
  </sheetData>
  <mergeCells count="16">
    <mergeCell ref="E6:F6"/>
    <mergeCell ref="E8:F8"/>
    <mergeCell ref="E9:F9"/>
    <mergeCell ref="E10:F10"/>
    <mergeCell ref="E12:F12"/>
    <mergeCell ref="E7:F7"/>
    <mergeCell ref="D15:F15"/>
    <mergeCell ref="G15:I15"/>
    <mergeCell ref="J15:L15"/>
    <mergeCell ref="M15:O15"/>
    <mergeCell ref="P15:R15"/>
    <mergeCell ref="D16:F16"/>
    <mergeCell ref="G16:I16"/>
    <mergeCell ref="J16:L16"/>
    <mergeCell ref="M16:O16"/>
    <mergeCell ref="P16:R16"/>
  </mergeCells>
  <phoneticPr fontId="5" type="noConversion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0000000}">
          <x14:formula1>
            <xm:f>Lookups!$A$2:$A$4</xm:f>
          </x14:formula1>
          <xm:sqref>D12:D13</xm:sqref>
        </x14:dataValidation>
        <x14:dataValidation type="list" allowBlank="1" showInputMessage="1" showErrorMessage="1" xr:uid="{00000000-0002-0000-0000-000002000000}">
          <x14:formula1>
            <xm:f>Lookups!$C$2:$C$4</xm:f>
          </x14:formula1>
          <xm:sqref>D8</xm:sqref>
        </x14:dataValidation>
        <x14:dataValidation type="list" allowBlank="1" showInputMessage="1" showErrorMessage="1" xr:uid="{00000000-0002-0000-0000-000003000000}">
          <x14:formula1>
            <xm:f>Lookups!$G$2:$G$4</xm:f>
          </x14:formula1>
          <xm:sqref>D7</xm:sqref>
        </x14:dataValidation>
        <x14:dataValidation type="list" allowBlank="1" showInputMessage="1" showErrorMessage="1" xr:uid="{00000000-0002-0000-0000-000001000000}">
          <x14:formula1>
            <xm:f>Lookups!$E$2:$E$12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3:E29"/>
  <sheetViews>
    <sheetView workbookViewId="0">
      <selection activeCell="G35" sqref="G35"/>
    </sheetView>
  </sheetViews>
  <sheetFormatPr defaultRowHeight="15" x14ac:dyDescent="0.25"/>
  <cols>
    <col min="4" max="4" width="9.42578125" customWidth="1"/>
    <col min="5" max="5" width="9.140625" bestFit="1" customWidth="1"/>
  </cols>
  <sheetData>
    <row r="23" spans="1:5" x14ac:dyDescent="0.25">
      <c r="D23" t="s">
        <v>42</v>
      </c>
      <c r="E23" t="s">
        <v>43</v>
      </c>
    </row>
    <row r="24" spans="1:5" x14ac:dyDescent="0.25">
      <c r="A24" t="s">
        <v>44</v>
      </c>
      <c r="B24">
        <v>608</v>
      </c>
      <c r="E24">
        <v>940</v>
      </c>
    </row>
    <row r="25" spans="1:5" x14ac:dyDescent="0.25">
      <c r="A25" t="s">
        <v>45</v>
      </c>
      <c r="B25">
        <v>625</v>
      </c>
      <c r="C25">
        <f>B25-B24</f>
        <v>17</v>
      </c>
      <c r="D25">
        <f>E24*18+C25</f>
        <v>16937</v>
      </c>
      <c r="E25" s="2">
        <f>D25/18</f>
        <v>940.94444444444446</v>
      </c>
    </row>
    <row r="26" spans="1:5" x14ac:dyDescent="0.25">
      <c r="A26" t="s">
        <v>18</v>
      </c>
      <c r="B26">
        <v>642</v>
      </c>
      <c r="C26">
        <f t="shared" ref="C26:C28" si="0">B26-B25</f>
        <v>17</v>
      </c>
      <c r="D26">
        <f>D25+C26</f>
        <v>16954</v>
      </c>
      <c r="E26" s="2">
        <f t="shared" ref="E26:E28" si="1">D26/18</f>
        <v>941.88888888888891</v>
      </c>
    </row>
    <row r="27" spans="1:5" x14ac:dyDescent="0.25">
      <c r="A27" t="s">
        <v>19</v>
      </c>
      <c r="B27">
        <v>660</v>
      </c>
      <c r="C27">
        <f t="shared" si="0"/>
        <v>18</v>
      </c>
      <c r="D27">
        <f t="shared" ref="D27:D28" si="2">D26+C27</f>
        <v>16972</v>
      </c>
      <c r="E27" s="2">
        <f t="shared" si="1"/>
        <v>942.88888888888891</v>
      </c>
    </row>
    <row r="28" spans="1:5" x14ac:dyDescent="0.25">
      <c r="A28" t="s">
        <v>20</v>
      </c>
      <c r="B28">
        <v>679</v>
      </c>
      <c r="C28">
        <f t="shared" si="0"/>
        <v>19</v>
      </c>
      <c r="D28">
        <f t="shared" si="2"/>
        <v>16991</v>
      </c>
      <c r="E28" s="2">
        <f t="shared" si="1"/>
        <v>943.94444444444446</v>
      </c>
    </row>
    <row r="29" spans="1:5" x14ac:dyDescent="0.25">
      <c r="A29" t="s">
        <v>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71"/>
  <sheetViews>
    <sheetView showGridLines="0" zoomScale="90" zoomScaleNormal="90" workbookViewId="0">
      <selection activeCell="I69" sqref="I69"/>
    </sheetView>
  </sheetViews>
  <sheetFormatPr defaultRowHeight="15" x14ac:dyDescent="0.25"/>
  <cols>
    <col min="1" max="1" width="2.140625" customWidth="1"/>
    <col min="2" max="2" width="40.5703125" customWidth="1"/>
    <col min="3" max="3" width="19.85546875" bestFit="1" customWidth="1"/>
    <col min="4" max="4" width="15.28515625" bestFit="1" customWidth="1"/>
    <col min="5" max="5" width="17.5703125" bestFit="1" customWidth="1"/>
    <col min="6" max="6" width="21.85546875" bestFit="1" customWidth="1"/>
    <col min="7" max="7" width="17.5703125" customWidth="1"/>
    <col min="8" max="9" width="4.5703125" customWidth="1"/>
    <col min="10" max="10" width="46.28515625" bestFit="1" customWidth="1"/>
    <col min="11" max="11" width="14.85546875" customWidth="1"/>
    <col min="12" max="12" width="9.85546875" customWidth="1"/>
    <col min="13" max="13" width="14.42578125" customWidth="1"/>
    <col min="14" max="14" width="16.140625" customWidth="1"/>
    <col min="15" max="16" width="17.140625" customWidth="1"/>
  </cols>
  <sheetData>
    <row r="1" spans="2:16" s="13" customFormat="1" ht="52.5" customHeight="1" x14ac:dyDescent="0.25">
      <c r="J1" s="79" t="s">
        <v>46</v>
      </c>
      <c r="K1" s="80" t="s">
        <v>47</v>
      </c>
      <c r="L1" s="80" t="s">
        <v>48</v>
      </c>
      <c r="M1" s="80" t="s">
        <v>77</v>
      </c>
      <c r="N1" s="79" t="s">
        <v>78</v>
      </c>
      <c r="O1" s="80" t="s">
        <v>92</v>
      </c>
      <c r="P1" s="80" t="s">
        <v>93</v>
      </c>
    </row>
    <row r="2" spans="2:16" x14ac:dyDescent="0.25">
      <c r="B2" s="41" t="s">
        <v>88</v>
      </c>
      <c r="C2" s="42"/>
      <c r="D2" s="57"/>
      <c r="J2" s="27" t="s">
        <v>49</v>
      </c>
      <c r="K2" s="77" t="s">
        <v>50</v>
      </c>
      <c r="L2" s="76">
        <f>ROUNDUP(L3/2,0)</f>
        <v>155</v>
      </c>
      <c r="M2" s="71" t="s">
        <v>51</v>
      </c>
      <c r="N2" s="31" t="s">
        <v>52</v>
      </c>
      <c r="O2" s="72" t="s">
        <v>51</v>
      </c>
      <c r="P2" s="71" t="s">
        <v>52</v>
      </c>
    </row>
    <row r="3" spans="2:16" x14ac:dyDescent="0.25">
      <c r="B3" s="90" t="str">
        <f>'[1]Fall 2024 Start'!B1</f>
        <v>MSSRIB degree (including MS Admits and Accerelated MS Admits)</v>
      </c>
      <c r="C3" s="45"/>
      <c r="D3" s="58"/>
      <c r="J3" s="4" t="s">
        <v>104</v>
      </c>
      <c r="K3" s="77" t="s">
        <v>50</v>
      </c>
      <c r="L3" s="74">
        <v>309</v>
      </c>
      <c r="M3" s="72" t="s">
        <v>51</v>
      </c>
      <c r="N3" s="20" t="s">
        <v>52</v>
      </c>
      <c r="O3" s="72" t="s">
        <v>51</v>
      </c>
      <c r="P3" s="72" t="s">
        <v>52</v>
      </c>
    </row>
    <row r="4" spans="2:16" x14ac:dyDescent="0.25">
      <c r="B4" s="44" t="str">
        <f>'[1]Fall 2024 Start'!B5</f>
        <v>Program start date</v>
      </c>
      <c r="C4" s="45"/>
      <c r="D4" s="58" t="str">
        <f>Forecast!D6</f>
        <v>Fall 2024</v>
      </c>
      <c r="J4" s="4" t="s">
        <v>54</v>
      </c>
      <c r="K4" s="77" t="s">
        <v>55</v>
      </c>
      <c r="L4" s="74">
        <v>42</v>
      </c>
      <c r="M4" s="72" t="s">
        <v>52</v>
      </c>
      <c r="N4" s="20" t="s">
        <v>52</v>
      </c>
      <c r="O4" s="72" t="s">
        <v>51</v>
      </c>
      <c r="P4" s="72" t="s">
        <v>51</v>
      </c>
    </row>
    <row r="5" spans="2:16" x14ac:dyDescent="0.25">
      <c r="B5" s="44" t="str">
        <f>'[1]Fall 2024 Start'!B6</f>
        <v>Fee-based or Tuition-based</v>
      </c>
      <c r="C5" s="45"/>
      <c r="D5" s="58" t="str">
        <f>Forecast!D8</f>
        <v>Fee-based</v>
      </c>
      <c r="J5" s="4" t="s">
        <v>56</v>
      </c>
      <c r="K5" s="77" t="s">
        <v>55</v>
      </c>
      <c r="L5" s="74">
        <v>92</v>
      </c>
      <c r="M5" s="72" t="s">
        <v>52</v>
      </c>
      <c r="N5" s="20" t="s">
        <v>52</v>
      </c>
      <c r="O5" s="72" t="s">
        <v>52</v>
      </c>
      <c r="P5" s="72" t="s">
        <v>52</v>
      </c>
    </row>
    <row r="6" spans="2:16" x14ac:dyDescent="0.25">
      <c r="B6" s="44" t="s">
        <v>7</v>
      </c>
      <c r="C6" s="45"/>
      <c r="D6" s="58">
        <f>Forecast!D9</f>
        <v>1050</v>
      </c>
      <c r="J6" s="4" t="s">
        <v>105</v>
      </c>
      <c r="K6" s="77" t="s">
        <v>50</v>
      </c>
      <c r="L6" s="74">
        <f>ROUNDUP(L7/2,0)</f>
        <v>268</v>
      </c>
      <c r="M6" s="72" t="s">
        <v>51</v>
      </c>
      <c r="N6" s="20" t="s">
        <v>52</v>
      </c>
      <c r="O6" s="72" t="s">
        <v>51</v>
      </c>
      <c r="P6" s="72" t="s">
        <v>51</v>
      </c>
    </row>
    <row r="7" spans="2:16" x14ac:dyDescent="0.25">
      <c r="B7" s="44" t="s">
        <v>9</v>
      </c>
      <c r="C7" s="45"/>
      <c r="D7" s="58">
        <f>Forecast!D10</f>
        <v>9</v>
      </c>
      <c r="J7" s="4" t="s">
        <v>106</v>
      </c>
      <c r="K7" s="77" t="s">
        <v>50</v>
      </c>
      <c r="L7" s="74">
        <v>536</v>
      </c>
      <c r="M7" s="72" t="s">
        <v>51</v>
      </c>
      <c r="N7" s="20" t="s">
        <v>52</v>
      </c>
      <c r="O7" s="72" t="s">
        <v>51</v>
      </c>
      <c r="P7" s="72" t="s">
        <v>51</v>
      </c>
    </row>
    <row r="8" spans="2:16" x14ac:dyDescent="0.25">
      <c r="B8" s="46" t="s">
        <v>72</v>
      </c>
      <c r="C8" s="47"/>
      <c r="D8" s="59">
        <f>Forecast!D11</f>
        <v>3</v>
      </c>
      <c r="J8" s="4" t="s">
        <v>107</v>
      </c>
      <c r="K8" s="77" t="s">
        <v>50</v>
      </c>
      <c r="L8" s="74">
        <f>ROUNDUP(L9/2,0)</f>
        <v>194</v>
      </c>
      <c r="M8" s="72" t="s">
        <v>51</v>
      </c>
      <c r="N8" s="20" t="s">
        <v>52</v>
      </c>
      <c r="O8" s="72" t="s">
        <v>51</v>
      </c>
      <c r="P8" s="72" t="s">
        <v>51</v>
      </c>
    </row>
    <row r="9" spans="2:16" x14ac:dyDescent="0.25">
      <c r="J9" s="4" t="s">
        <v>108</v>
      </c>
      <c r="K9" s="77" t="s">
        <v>50</v>
      </c>
      <c r="L9" s="74">
        <v>388</v>
      </c>
      <c r="M9" s="72" t="s">
        <v>51</v>
      </c>
      <c r="N9" s="20" t="s">
        <v>52</v>
      </c>
      <c r="O9" s="72" t="s">
        <v>51</v>
      </c>
      <c r="P9" s="72" t="s">
        <v>51</v>
      </c>
    </row>
    <row r="10" spans="2:16" x14ac:dyDescent="0.25">
      <c r="J10" s="4" t="s">
        <v>109</v>
      </c>
      <c r="K10" s="77" t="s">
        <v>55</v>
      </c>
      <c r="L10" s="74">
        <v>200</v>
      </c>
      <c r="M10" s="72" t="s">
        <v>51</v>
      </c>
      <c r="N10" s="20" t="s">
        <v>52</v>
      </c>
      <c r="O10" s="72" t="s">
        <v>51</v>
      </c>
      <c r="P10" s="72" t="s">
        <v>51</v>
      </c>
    </row>
    <row r="11" spans="2:16" x14ac:dyDescent="0.25">
      <c r="J11" s="4" t="s">
        <v>58</v>
      </c>
      <c r="K11" s="77" t="s">
        <v>55</v>
      </c>
      <c r="L11" s="74">
        <v>16</v>
      </c>
      <c r="M11" s="72" t="s">
        <v>51</v>
      </c>
      <c r="N11" s="20" t="s">
        <v>52</v>
      </c>
      <c r="O11" s="72" t="s">
        <v>51</v>
      </c>
      <c r="P11" s="72" t="s">
        <v>52</v>
      </c>
    </row>
    <row r="12" spans="2:16" x14ac:dyDescent="0.25">
      <c r="C12" s="55" t="s">
        <v>12</v>
      </c>
      <c r="D12" s="55" t="s">
        <v>13</v>
      </c>
      <c r="E12" s="55" t="s">
        <v>14</v>
      </c>
      <c r="F12" s="55" t="s">
        <v>15</v>
      </c>
      <c r="G12" s="55" t="s">
        <v>16</v>
      </c>
      <c r="J12" s="4" t="s">
        <v>59</v>
      </c>
      <c r="K12" s="77" t="s">
        <v>55</v>
      </c>
      <c r="L12" s="74">
        <v>84</v>
      </c>
      <c r="M12" s="72" t="s">
        <v>51</v>
      </c>
      <c r="N12" s="20" t="s">
        <v>52</v>
      </c>
      <c r="O12" s="72" t="s">
        <v>51</v>
      </c>
      <c r="P12" s="72" t="s">
        <v>52</v>
      </c>
    </row>
    <row r="13" spans="2:16" x14ac:dyDescent="0.25">
      <c r="B13" s="62" t="s">
        <v>83</v>
      </c>
      <c r="C13" s="63">
        <f>Forecast!D18</f>
        <v>5</v>
      </c>
      <c r="D13" s="63">
        <f>Forecast!G18</f>
        <v>10</v>
      </c>
      <c r="E13" s="63">
        <f>Forecast!J18</f>
        <v>15</v>
      </c>
      <c r="F13" s="63">
        <f>Forecast!M18</f>
        <v>15</v>
      </c>
      <c r="G13" s="64">
        <f>Forecast!P18</f>
        <v>15</v>
      </c>
      <c r="J13" s="28" t="s">
        <v>81</v>
      </c>
      <c r="K13" s="78" t="s">
        <v>60</v>
      </c>
      <c r="L13" s="75">
        <v>25</v>
      </c>
      <c r="M13" s="73" t="s">
        <v>52</v>
      </c>
      <c r="N13" s="32" t="s">
        <v>51</v>
      </c>
      <c r="O13" s="73" t="s">
        <v>52</v>
      </c>
      <c r="P13" s="73" t="s">
        <v>51</v>
      </c>
    </row>
    <row r="14" spans="2:16" x14ac:dyDescent="0.25">
      <c r="B14" s="65" t="s">
        <v>85</v>
      </c>
      <c r="C14" s="66">
        <f>Forecast!D19</f>
        <v>5</v>
      </c>
      <c r="D14" s="66">
        <f>Forecast!G19</f>
        <v>10</v>
      </c>
      <c r="E14" s="66">
        <f>Forecast!J19</f>
        <v>15</v>
      </c>
      <c r="F14" s="66">
        <f>Forecast!M19</f>
        <v>15</v>
      </c>
      <c r="G14" s="67">
        <f>Forecast!P19</f>
        <v>15</v>
      </c>
      <c r="J14" s="50" t="s">
        <v>53</v>
      </c>
    </row>
    <row r="15" spans="2:16" x14ac:dyDescent="0.25">
      <c r="B15" s="68" t="s">
        <v>84</v>
      </c>
      <c r="C15" s="69">
        <f>Forecast!D20</f>
        <v>0</v>
      </c>
      <c r="D15" s="69">
        <f>Forecast!G20</f>
        <v>0</v>
      </c>
      <c r="E15" s="69">
        <f>Forecast!J20</f>
        <v>0</v>
      </c>
      <c r="F15" s="69">
        <f>Forecast!M20</f>
        <v>0</v>
      </c>
      <c r="G15" s="70">
        <f>Forecast!P20</f>
        <v>0</v>
      </c>
      <c r="J15" s="30"/>
      <c r="K15" s="30"/>
      <c r="L15" s="30"/>
      <c r="O15" s="30"/>
      <c r="P15" s="30"/>
    </row>
    <row r="17" spans="2:9" x14ac:dyDescent="0.25">
      <c r="B17" s="34" t="s">
        <v>79</v>
      </c>
      <c r="C17" s="51"/>
      <c r="D17" s="51"/>
      <c r="E17" s="51"/>
      <c r="F17" s="51"/>
      <c r="G17" s="35"/>
    </row>
    <row r="18" spans="2:9" ht="14.45" customHeight="1" x14ac:dyDescent="0.25">
      <c r="B18" s="33" t="s">
        <v>61</v>
      </c>
      <c r="C18" s="82" t="s">
        <v>62</v>
      </c>
      <c r="D18" s="82"/>
      <c r="E18" s="82"/>
      <c r="F18" s="82"/>
      <c r="G18" s="83"/>
      <c r="I18" s="25"/>
    </row>
    <row r="19" spans="2:9" x14ac:dyDescent="0.25">
      <c r="B19" s="4" t="s">
        <v>63</v>
      </c>
      <c r="C19">
        <v>0</v>
      </c>
      <c r="D19">
        <v>0</v>
      </c>
      <c r="E19">
        <v>0</v>
      </c>
      <c r="F19">
        <v>0</v>
      </c>
      <c r="G19" s="36">
        <v>0</v>
      </c>
      <c r="I19" s="26"/>
    </row>
    <row r="20" spans="2:9" x14ac:dyDescent="0.25">
      <c r="B20" s="4" t="s">
        <v>54</v>
      </c>
      <c r="C20">
        <f>$L$4</f>
        <v>42</v>
      </c>
      <c r="D20">
        <f>$L$4</f>
        <v>42</v>
      </c>
      <c r="E20">
        <f>$L$4</f>
        <v>42</v>
      </c>
      <c r="F20">
        <f>$L$4</f>
        <v>42</v>
      </c>
      <c r="G20" s="36">
        <f>$L$4</f>
        <v>42</v>
      </c>
    </row>
    <row r="21" spans="2:9" x14ac:dyDescent="0.25">
      <c r="B21" s="4" t="s">
        <v>56</v>
      </c>
      <c r="C21">
        <f>$L$5</f>
        <v>92</v>
      </c>
      <c r="D21">
        <f>$L$5</f>
        <v>92</v>
      </c>
      <c r="E21">
        <f>$L$5</f>
        <v>92</v>
      </c>
      <c r="F21">
        <f>$L$5</f>
        <v>92</v>
      </c>
      <c r="G21" s="36">
        <f>$L$5</f>
        <v>92</v>
      </c>
    </row>
    <row r="22" spans="2:9" x14ac:dyDescent="0.25">
      <c r="B22" s="4" t="s">
        <v>82</v>
      </c>
      <c r="C22">
        <v>0</v>
      </c>
      <c r="D22">
        <v>0</v>
      </c>
      <c r="E22">
        <v>0</v>
      </c>
      <c r="F22">
        <v>0</v>
      </c>
      <c r="G22" s="36">
        <v>0</v>
      </c>
    </row>
    <row r="23" spans="2:9" x14ac:dyDescent="0.25">
      <c r="B23" s="4" t="s">
        <v>81</v>
      </c>
      <c r="C23" s="2">
        <f>$L$13*$D$7</f>
        <v>225</v>
      </c>
      <c r="D23" s="2">
        <f t="shared" ref="D23:G23" si="0">$L$13*$D$7</f>
        <v>225</v>
      </c>
      <c r="E23" s="2">
        <f t="shared" si="0"/>
        <v>225</v>
      </c>
      <c r="F23" s="2">
        <f t="shared" si="0"/>
        <v>225</v>
      </c>
      <c r="G23" s="52">
        <f t="shared" si="0"/>
        <v>225</v>
      </c>
    </row>
    <row r="24" spans="2:9" x14ac:dyDescent="0.25">
      <c r="B24" s="4" t="s">
        <v>64</v>
      </c>
      <c r="C24">
        <v>0</v>
      </c>
      <c r="D24">
        <v>0</v>
      </c>
      <c r="E24">
        <v>0</v>
      </c>
      <c r="F24">
        <v>0</v>
      </c>
      <c r="G24" s="36">
        <v>0</v>
      </c>
    </row>
    <row r="25" spans="2:9" x14ac:dyDescent="0.25">
      <c r="B25" s="4" t="s">
        <v>57</v>
      </c>
      <c r="C25">
        <v>0</v>
      </c>
      <c r="D25">
        <v>0</v>
      </c>
      <c r="E25">
        <v>0</v>
      </c>
      <c r="F25">
        <v>0</v>
      </c>
      <c r="G25" s="36">
        <v>0</v>
      </c>
    </row>
    <row r="26" spans="2:9" x14ac:dyDescent="0.25">
      <c r="B26" s="4" t="s">
        <v>58</v>
      </c>
      <c r="C26">
        <v>0</v>
      </c>
      <c r="D26">
        <v>0</v>
      </c>
      <c r="E26">
        <v>0</v>
      </c>
      <c r="F26">
        <v>0</v>
      </c>
      <c r="G26" s="36">
        <v>0</v>
      </c>
    </row>
    <row r="27" spans="2:9" x14ac:dyDescent="0.25">
      <c r="B27" s="4" t="s">
        <v>59</v>
      </c>
      <c r="C27">
        <v>0</v>
      </c>
      <c r="D27">
        <v>0</v>
      </c>
      <c r="E27">
        <v>0</v>
      </c>
      <c r="F27">
        <v>0</v>
      </c>
      <c r="G27" s="36">
        <v>0</v>
      </c>
    </row>
    <row r="28" spans="2:9" x14ac:dyDescent="0.25">
      <c r="B28" s="29" t="s">
        <v>87</v>
      </c>
      <c r="C28" s="53">
        <f>SUM(C19:C27)</f>
        <v>359</v>
      </c>
      <c r="D28" s="53">
        <f t="shared" ref="D28:G28" si="1">SUM(D19:D27)</f>
        <v>359</v>
      </c>
      <c r="E28" s="53">
        <f t="shared" si="1"/>
        <v>359</v>
      </c>
      <c r="F28" s="53">
        <f t="shared" si="1"/>
        <v>359</v>
      </c>
      <c r="G28" s="54">
        <f t="shared" si="1"/>
        <v>359</v>
      </c>
    </row>
    <row r="29" spans="2:9" x14ac:dyDescent="0.25">
      <c r="B29" s="29" t="s">
        <v>86</v>
      </c>
      <c r="C29" s="60">
        <f>C28*SUM(C$13:C$14)</f>
        <v>3590</v>
      </c>
      <c r="D29" s="60">
        <f t="shared" ref="D29:G29" si="2">D28*SUM(D$13:D$14)</f>
        <v>7180</v>
      </c>
      <c r="E29" s="60">
        <f t="shared" si="2"/>
        <v>10770</v>
      </c>
      <c r="F29" s="60">
        <f t="shared" si="2"/>
        <v>10770</v>
      </c>
      <c r="G29" s="61">
        <f t="shared" si="2"/>
        <v>10770</v>
      </c>
    </row>
    <row r="31" spans="2:9" x14ac:dyDescent="0.25">
      <c r="B31" s="34" t="s">
        <v>80</v>
      </c>
      <c r="C31" s="51"/>
      <c r="D31" s="51"/>
      <c r="E31" s="51"/>
      <c r="F31" s="51"/>
      <c r="G31" s="35"/>
    </row>
    <row r="32" spans="2:9" x14ac:dyDescent="0.25">
      <c r="B32" s="33" t="s">
        <v>61</v>
      </c>
      <c r="C32" s="82" t="s">
        <v>62</v>
      </c>
      <c r="D32" s="82"/>
      <c r="E32" s="82"/>
      <c r="F32" s="82"/>
      <c r="G32" s="83"/>
    </row>
    <row r="33" spans="2:7" x14ac:dyDescent="0.25">
      <c r="B33" s="4" t="s">
        <v>63</v>
      </c>
      <c r="C33">
        <f>IF($D$4&lt;5,Fees!$L$2,Fees!$L$3)</f>
        <v>309</v>
      </c>
      <c r="D33">
        <f>IF($D$4&lt;5,Fees!$L$2,Fees!$L$3)</f>
        <v>309</v>
      </c>
      <c r="E33">
        <f>IF($D$4&lt;5,Fees!$L$2,Fees!$L$3)</f>
        <v>309</v>
      </c>
      <c r="F33">
        <f>IF($D$4&lt;5,Fees!$L$2,Fees!$L$3)</f>
        <v>309</v>
      </c>
      <c r="G33" s="36">
        <f>IF($D$4&lt;5,Fees!$L$2,Fees!$L$3)</f>
        <v>309</v>
      </c>
    </row>
    <row r="34" spans="2:7" x14ac:dyDescent="0.25">
      <c r="B34" s="4" t="s">
        <v>54</v>
      </c>
      <c r="C34">
        <f>$L$4</f>
        <v>42</v>
      </c>
      <c r="D34">
        <f>$L$4</f>
        <v>42</v>
      </c>
      <c r="E34">
        <f>$L$4</f>
        <v>42</v>
      </c>
      <c r="F34">
        <f>$L$4</f>
        <v>42</v>
      </c>
      <c r="G34" s="36">
        <f>L4</f>
        <v>42</v>
      </c>
    </row>
    <row r="35" spans="2:7" x14ac:dyDescent="0.25">
      <c r="B35" s="4" t="s">
        <v>56</v>
      </c>
      <c r="C35">
        <f>$L$5</f>
        <v>92</v>
      </c>
      <c r="D35">
        <f>$L$5</f>
        <v>92</v>
      </c>
      <c r="E35">
        <f>$L$5</f>
        <v>92</v>
      </c>
      <c r="F35">
        <f>$L$5</f>
        <v>92</v>
      </c>
      <c r="G35" s="36">
        <f>L5</f>
        <v>92</v>
      </c>
    </row>
    <row r="36" spans="2:7" x14ac:dyDescent="0.25">
      <c r="B36" s="4" t="s">
        <v>82</v>
      </c>
      <c r="C36">
        <f>IF($D$4&lt;5,Fees!$L$6,Fees!$L$7)</f>
        <v>536</v>
      </c>
      <c r="D36">
        <f>IF($D$4&lt;5,Fees!$L$6,Fees!$L$7)</f>
        <v>536</v>
      </c>
      <c r="E36">
        <f>IF($D$4&lt;5,Fees!$L$6,Fees!$L$7)</f>
        <v>536</v>
      </c>
      <c r="F36">
        <f>IF($D$4&lt;5,Fees!$L$6,Fees!$L$7)</f>
        <v>536</v>
      </c>
      <c r="G36" s="36">
        <f>IF($D$4&lt;5,Fees!$L$6,Fees!$L$7)</f>
        <v>536</v>
      </c>
    </row>
    <row r="37" spans="2:7" x14ac:dyDescent="0.25">
      <c r="B37" s="4" t="s">
        <v>81</v>
      </c>
      <c r="C37" s="2">
        <v>0</v>
      </c>
      <c r="D37" s="2">
        <v>0</v>
      </c>
      <c r="E37" s="2">
        <v>0</v>
      </c>
      <c r="F37" s="2">
        <v>0</v>
      </c>
      <c r="G37" s="36">
        <v>0</v>
      </c>
    </row>
    <row r="38" spans="2:7" x14ac:dyDescent="0.25">
      <c r="B38" s="4" t="s">
        <v>64</v>
      </c>
      <c r="C38">
        <f>IF($D$4&lt;5,Fees!$L$8,Fees!$L$9)</f>
        <v>388</v>
      </c>
      <c r="D38">
        <f>IF($D$4&lt;5,Fees!$L$8,Fees!$L$9)</f>
        <v>388</v>
      </c>
      <c r="E38">
        <f>IF($D$4&lt;5,Fees!$L$8,Fees!$L$9)</f>
        <v>388</v>
      </c>
      <c r="F38">
        <f>IF($D$4&lt;5,Fees!$L$8,Fees!$L$9)</f>
        <v>388</v>
      </c>
      <c r="G38" s="36">
        <f>IF($D$4&lt;5,Fees!$L$8,Fees!$L$9)</f>
        <v>388</v>
      </c>
    </row>
    <row r="39" spans="2:7" x14ac:dyDescent="0.25">
      <c r="B39" s="4" t="s">
        <v>57</v>
      </c>
      <c r="C39">
        <f>$L$10</f>
        <v>200</v>
      </c>
      <c r="D39">
        <f>$L$10</f>
        <v>200</v>
      </c>
      <c r="E39">
        <f>$L$10</f>
        <v>200</v>
      </c>
      <c r="F39">
        <f>$L$10</f>
        <v>200</v>
      </c>
      <c r="G39" s="36">
        <f>$L$10</f>
        <v>200</v>
      </c>
    </row>
    <row r="40" spans="2:7" x14ac:dyDescent="0.25">
      <c r="B40" s="4" t="s">
        <v>58</v>
      </c>
      <c r="C40">
        <f>$L$11</f>
        <v>16</v>
      </c>
      <c r="D40">
        <f>$L$11</f>
        <v>16</v>
      </c>
      <c r="E40">
        <f>$L$11</f>
        <v>16</v>
      </c>
      <c r="F40">
        <f>$L$11</f>
        <v>16</v>
      </c>
      <c r="G40" s="36">
        <f>$L$11</f>
        <v>16</v>
      </c>
    </row>
    <row r="41" spans="2:7" x14ac:dyDescent="0.25">
      <c r="B41" s="4" t="s">
        <v>59</v>
      </c>
      <c r="C41">
        <f>$L$12</f>
        <v>84</v>
      </c>
      <c r="D41">
        <f>$L$12</f>
        <v>84</v>
      </c>
      <c r="E41">
        <f>$L$12</f>
        <v>84</v>
      </c>
      <c r="F41">
        <f>$L$12</f>
        <v>84</v>
      </c>
      <c r="G41" s="36">
        <f>$L$12</f>
        <v>84</v>
      </c>
    </row>
    <row r="42" spans="2:7" x14ac:dyDescent="0.25">
      <c r="B42" s="29" t="s">
        <v>87</v>
      </c>
      <c r="C42" s="60">
        <f>SUM(C33:C41)</f>
        <v>1667</v>
      </c>
      <c r="D42" s="60">
        <f t="shared" ref="D42" si="3">SUM(D33:D41)</f>
        <v>1667</v>
      </c>
      <c r="E42" s="60">
        <f t="shared" ref="E42" si="4">SUM(E33:E41)</f>
        <v>1667</v>
      </c>
      <c r="F42" s="60">
        <f t="shared" ref="F42" si="5">SUM(F33:F41)</f>
        <v>1667</v>
      </c>
      <c r="G42" s="61">
        <f t="shared" ref="G42" si="6">SUM(G33:G41)</f>
        <v>1667</v>
      </c>
    </row>
    <row r="43" spans="2:7" x14ac:dyDescent="0.25">
      <c r="B43" s="29" t="s">
        <v>86</v>
      </c>
      <c r="C43" s="60">
        <f>C42*SUM(C$13:C$14)</f>
        <v>16670</v>
      </c>
      <c r="D43" s="60">
        <f t="shared" ref="D43:G43" si="7">D42*SUM(D$13:D$14)</f>
        <v>33340</v>
      </c>
      <c r="E43" s="60">
        <f t="shared" si="7"/>
        <v>50010</v>
      </c>
      <c r="F43" s="60">
        <f t="shared" si="7"/>
        <v>50010</v>
      </c>
      <c r="G43" s="61">
        <f t="shared" si="7"/>
        <v>50010</v>
      </c>
    </row>
    <row r="45" spans="2:7" x14ac:dyDescent="0.25">
      <c r="B45" s="34" t="s">
        <v>89</v>
      </c>
      <c r="C45" s="51"/>
      <c r="D45" s="51"/>
      <c r="E45" s="51"/>
      <c r="F45" s="51"/>
      <c r="G45" s="35"/>
    </row>
    <row r="46" spans="2:7" x14ac:dyDescent="0.25">
      <c r="B46" s="33" t="s">
        <v>61</v>
      </c>
      <c r="C46" s="82" t="s">
        <v>62</v>
      </c>
      <c r="D46" s="82"/>
      <c r="E46" s="82"/>
      <c r="F46" s="82"/>
      <c r="G46" s="83"/>
    </row>
    <row r="47" spans="2:7" x14ac:dyDescent="0.25">
      <c r="B47" s="4" t="s">
        <v>63</v>
      </c>
      <c r="C47">
        <v>0</v>
      </c>
      <c r="D47">
        <v>0</v>
      </c>
      <c r="E47">
        <v>0</v>
      </c>
      <c r="F47">
        <v>0</v>
      </c>
      <c r="G47" s="36">
        <v>0</v>
      </c>
    </row>
    <row r="48" spans="2:7" x14ac:dyDescent="0.25">
      <c r="B48" s="4" t="s">
        <v>54</v>
      </c>
      <c r="C48">
        <v>0</v>
      </c>
      <c r="D48">
        <v>0</v>
      </c>
      <c r="E48">
        <v>0</v>
      </c>
      <c r="F48">
        <v>0</v>
      </c>
      <c r="G48" s="36">
        <v>0</v>
      </c>
    </row>
    <row r="49" spans="2:7" x14ac:dyDescent="0.25">
      <c r="B49" s="4" t="s">
        <v>56</v>
      </c>
      <c r="C49">
        <f>$L$5</f>
        <v>92</v>
      </c>
      <c r="D49">
        <f>$L$5</f>
        <v>92</v>
      </c>
      <c r="E49">
        <f>$L$5</f>
        <v>92</v>
      </c>
      <c r="F49">
        <f>$L$5</f>
        <v>92</v>
      </c>
      <c r="G49" s="36">
        <f>$L$5</f>
        <v>92</v>
      </c>
    </row>
    <row r="50" spans="2:7" x14ac:dyDescent="0.25">
      <c r="B50" s="4" t="s">
        <v>82</v>
      </c>
      <c r="C50">
        <v>0</v>
      </c>
      <c r="D50">
        <v>0</v>
      </c>
      <c r="E50">
        <v>0</v>
      </c>
      <c r="F50">
        <v>0</v>
      </c>
      <c r="G50" s="36">
        <v>0</v>
      </c>
    </row>
    <row r="51" spans="2:7" x14ac:dyDescent="0.25">
      <c r="B51" s="4" t="s">
        <v>81</v>
      </c>
      <c r="C51" s="2">
        <f>$L$13*$D$7</f>
        <v>225</v>
      </c>
      <c r="D51" s="2">
        <f t="shared" ref="D51:G51" si="8">$L$13*$D$7</f>
        <v>225</v>
      </c>
      <c r="E51" s="2">
        <f t="shared" si="8"/>
        <v>225</v>
      </c>
      <c r="F51" s="2">
        <f t="shared" si="8"/>
        <v>225</v>
      </c>
      <c r="G51" s="52">
        <f t="shared" si="8"/>
        <v>225</v>
      </c>
    </row>
    <row r="52" spans="2:7" x14ac:dyDescent="0.25">
      <c r="B52" s="4" t="s">
        <v>64</v>
      </c>
      <c r="C52">
        <v>0</v>
      </c>
      <c r="D52">
        <v>0</v>
      </c>
      <c r="E52">
        <v>0</v>
      </c>
      <c r="F52">
        <v>0</v>
      </c>
      <c r="G52" s="36">
        <v>0</v>
      </c>
    </row>
    <row r="53" spans="2:7" x14ac:dyDescent="0.25">
      <c r="B53" s="4" t="s">
        <v>57</v>
      </c>
      <c r="C53">
        <v>0</v>
      </c>
      <c r="D53">
        <v>0</v>
      </c>
      <c r="E53">
        <v>0</v>
      </c>
      <c r="F53">
        <v>0</v>
      </c>
      <c r="G53" s="36">
        <v>0</v>
      </c>
    </row>
    <row r="54" spans="2:7" x14ac:dyDescent="0.25">
      <c r="B54" s="4" t="s">
        <v>58</v>
      </c>
      <c r="C54">
        <v>0</v>
      </c>
      <c r="D54">
        <v>0</v>
      </c>
      <c r="E54">
        <v>0</v>
      </c>
      <c r="F54">
        <v>0</v>
      </c>
      <c r="G54" s="36">
        <v>0</v>
      </c>
    </row>
    <row r="55" spans="2:7" x14ac:dyDescent="0.25">
      <c r="B55" s="4" t="s">
        <v>59</v>
      </c>
      <c r="C55">
        <v>0</v>
      </c>
      <c r="D55">
        <v>0</v>
      </c>
      <c r="E55">
        <v>0</v>
      </c>
      <c r="F55">
        <v>0</v>
      </c>
      <c r="G55" s="36">
        <v>0</v>
      </c>
    </row>
    <row r="56" spans="2:7" x14ac:dyDescent="0.25">
      <c r="B56" s="29" t="s">
        <v>87</v>
      </c>
      <c r="C56" s="53">
        <f>SUM(C47:C55)</f>
        <v>317</v>
      </c>
      <c r="D56" s="53">
        <f t="shared" ref="D56" si="9">SUM(D47:D55)</f>
        <v>317</v>
      </c>
      <c r="E56" s="53">
        <f t="shared" ref="E56" si="10">SUM(E47:E55)</f>
        <v>317</v>
      </c>
      <c r="F56" s="53">
        <f t="shared" ref="F56" si="11">SUM(F47:F55)</f>
        <v>317</v>
      </c>
      <c r="G56" s="54">
        <f t="shared" ref="G56" si="12">SUM(G47:G55)</f>
        <v>317</v>
      </c>
    </row>
    <row r="57" spans="2:7" x14ac:dyDescent="0.25">
      <c r="B57" s="29" t="s">
        <v>86</v>
      </c>
      <c r="C57" s="60">
        <f>C56*SUM(C$13:C$14)</f>
        <v>3170</v>
      </c>
      <c r="D57" s="60">
        <f t="shared" ref="D57:G57" si="13">D56*SUM(D$13:D$14)</f>
        <v>6340</v>
      </c>
      <c r="E57" s="60">
        <f t="shared" si="13"/>
        <v>9510</v>
      </c>
      <c r="F57" s="60">
        <f t="shared" si="13"/>
        <v>9510</v>
      </c>
      <c r="G57" s="61">
        <f t="shared" si="13"/>
        <v>9510</v>
      </c>
    </row>
    <row r="59" spans="2:7" x14ac:dyDescent="0.25">
      <c r="B59" s="34" t="s">
        <v>94</v>
      </c>
      <c r="C59" s="51"/>
      <c r="D59" s="51"/>
      <c r="E59" s="51"/>
      <c r="F59" s="51"/>
      <c r="G59" s="35"/>
    </row>
    <row r="60" spans="2:7" x14ac:dyDescent="0.25">
      <c r="B60" s="33" t="s">
        <v>61</v>
      </c>
      <c r="C60" s="82" t="s">
        <v>62</v>
      </c>
      <c r="D60" s="82"/>
      <c r="E60" s="82"/>
      <c r="F60" s="82"/>
      <c r="G60" s="83"/>
    </row>
    <row r="61" spans="2:7" x14ac:dyDescent="0.25">
      <c r="B61" s="4" t="s">
        <v>63</v>
      </c>
      <c r="C61">
        <f>IF($D$4&lt;5,Fees!$L$2,Fees!$L$3)</f>
        <v>309</v>
      </c>
      <c r="D61">
        <f>IF($D$4&lt;5,Fees!$L$2,Fees!$L$3)</f>
        <v>309</v>
      </c>
      <c r="E61">
        <f>IF($D$4&lt;5,Fees!$L$2,Fees!$L$3)</f>
        <v>309</v>
      </c>
      <c r="F61">
        <f>IF($D$4&lt;5,Fees!$L$2,Fees!$L$3)</f>
        <v>309</v>
      </c>
      <c r="G61" s="36">
        <f>IF($D$4&lt;5,Fees!$L$2,Fees!$L$3)</f>
        <v>309</v>
      </c>
    </row>
    <row r="62" spans="2:7" x14ac:dyDescent="0.25">
      <c r="B62" s="4" t="s">
        <v>54</v>
      </c>
      <c r="C62">
        <v>0</v>
      </c>
      <c r="D62">
        <v>0</v>
      </c>
      <c r="E62">
        <v>0</v>
      </c>
      <c r="F62">
        <v>0</v>
      </c>
      <c r="G62" s="36">
        <v>0</v>
      </c>
    </row>
    <row r="63" spans="2:7" x14ac:dyDescent="0.25">
      <c r="B63" s="4" t="s">
        <v>56</v>
      </c>
      <c r="C63">
        <f>$L$5</f>
        <v>92</v>
      </c>
      <c r="D63">
        <f>$L$5</f>
        <v>92</v>
      </c>
      <c r="E63">
        <f>$L$5</f>
        <v>92</v>
      </c>
      <c r="F63">
        <f>$L$5</f>
        <v>92</v>
      </c>
      <c r="G63" s="36">
        <f>$L$5</f>
        <v>92</v>
      </c>
    </row>
    <row r="64" spans="2:7" x14ac:dyDescent="0.25">
      <c r="B64" s="4" t="s">
        <v>82</v>
      </c>
      <c r="C64">
        <v>0</v>
      </c>
      <c r="D64">
        <v>0</v>
      </c>
      <c r="E64">
        <v>0</v>
      </c>
      <c r="F64">
        <v>0</v>
      </c>
      <c r="G64" s="36">
        <v>0</v>
      </c>
    </row>
    <row r="65" spans="2:7" x14ac:dyDescent="0.25">
      <c r="B65" s="4" t="s">
        <v>81</v>
      </c>
      <c r="C65" s="2">
        <v>0</v>
      </c>
      <c r="D65" s="2">
        <v>0</v>
      </c>
      <c r="E65" s="2">
        <v>0</v>
      </c>
      <c r="F65" s="2">
        <v>0</v>
      </c>
      <c r="G65" s="36">
        <v>0</v>
      </c>
    </row>
    <row r="66" spans="2:7" x14ac:dyDescent="0.25">
      <c r="B66" s="4" t="s">
        <v>64</v>
      </c>
      <c r="C66">
        <v>0</v>
      </c>
      <c r="D66">
        <v>0</v>
      </c>
      <c r="E66">
        <v>0</v>
      </c>
      <c r="F66">
        <v>0</v>
      </c>
      <c r="G66" s="36">
        <v>0</v>
      </c>
    </row>
    <row r="67" spans="2:7" x14ac:dyDescent="0.25">
      <c r="B67" s="4" t="s">
        <v>57</v>
      </c>
      <c r="C67">
        <v>0</v>
      </c>
      <c r="D67">
        <v>0</v>
      </c>
      <c r="E67">
        <v>0</v>
      </c>
      <c r="F67">
        <v>0</v>
      </c>
      <c r="G67" s="36">
        <v>0</v>
      </c>
    </row>
    <row r="68" spans="2:7" x14ac:dyDescent="0.25">
      <c r="B68" s="4" t="s">
        <v>58</v>
      </c>
      <c r="C68">
        <f>$L$11</f>
        <v>16</v>
      </c>
      <c r="D68">
        <f>$L$11</f>
        <v>16</v>
      </c>
      <c r="E68">
        <f>$L$11</f>
        <v>16</v>
      </c>
      <c r="F68">
        <f>$L$11</f>
        <v>16</v>
      </c>
      <c r="G68" s="36">
        <f>$L$11</f>
        <v>16</v>
      </c>
    </row>
    <row r="69" spans="2:7" x14ac:dyDescent="0.25">
      <c r="B69" s="4" t="s">
        <v>59</v>
      </c>
      <c r="C69">
        <f>$L$12</f>
        <v>84</v>
      </c>
      <c r="D69">
        <f>$L$12</f>
        <v>84</v>
      </c>
      <c r="E69">
        <f>$L$12</f>
        <v>84</v>
      </c>
      <c r="F69">
        <f>$L$12</f>
        <v>84</v>
      </c>
      <c r="G69" s="36">
        <f>$L$12</f>
        <v>84</v>
      </c>
    </row>
    <row r="70" spans="2:7" x14ac:dyDescent="0.25">
      <c r="B70" s="29" t="s">
        <v>87</v>
      </c>
      <c r="C70" s="53">
        <f>SUM(C61:C69)</f>
        <v>501</v>
      </c>
      <c r="D70" s="53">
        <f t="shared" ref="D70:G70" si="14">SUM(D61:D69)</f>
        <v>501</v>
      </c>
      <c r="E70" s="53">
        <f t="shared" si="14"/>
        <v>501</v>
      </c>
      <c r="F70" s="53">
        <f t="shared" si="14"/>
        <v>501</v>
      </c>
      <c r="G70" s="54">
        <f t="shared" si="14"/>
        <v>501</v>
      </c>
    </row>
    <row r="71" spans="2:7" x14ac:dyDescent="0.25">
      <c r="B71" s="29" t="s">
        <v>86</v>
      </c>
      <c r="C71" s="60">
        <f>C70*SUM(C$13:C$14)</f>
        <v>5010</v>
      </c>
      <c r="D71" s="60">
        <f t="shared" ref="D71:G71" si="15">D70*SUM(D$13:D$14)</f>
        <v>10020</v>
      </c>
      <c r="E71" s="60">
        <f t="shared" si="15"/>
        <v>15030</v>
      </c>
      <c r="F71" s="60">
        <f t="shared" si="15"/>
        <v>15030</v>
      </c>
      <c r="G71" s="61">
        <f t="shared" si="15"/>
        <v>15030</v>
      </c>
    </row>
  </sheetData>
  <hyperlinks>
    <hyperlink ref="J14" r:id="rId1" display="Current Graduate Fees Here" xr:uid="{00000000-0004-0000-02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workbookViewId="0">
      <selection activeCell="E2" sqref="E2"/>
    </sheetView>
  </sheetViews>
  <sheetFormatPr defaultRowHeight="15" x14ac:dyDescent="0.25"/>
  <cols>
    <col min="1" max="1" width="20.42578125" customWidth="1"/>
    <col min="3" max="3" width="27.42578125" customWidth="1"/>
    <col min="5" max="5" width="15.85546875" customWidth="1"/>
    <col min="7" max="7" width="15.42578125" bestFit="1" customWidth="1"/>
  </cols>
  <sheetData>
    <row r="1" spans="1:7" x14ac:dyDescent="0.25">
      <c r="A1" s="22" t="s">
        <v>65</v>
      </c>
      <c r="C1" s="22" t="s">
        <v>66</v>
      </c>
      <c r="E1" s="22" t="s">
        <v>67</v>
      </c>
      <c r="G1" s="22" t="s">
        <v>74</v>
      </c>
    </row>
    <row r="2" spans="1:7" x14ac:dyDescent="0.25">
      <c r="A2" s="23"/>
      <c r="C2" s="23"/>
      <c r="E2" s="23"/>
      <c r="G2" s="23"/>
    </row>
    <row r="3" spans="1:7" x14ac:dyDescent="0.25">
      <c r="A3" s="23" t="s">
        <v>11</v>
      </c>
      <c r="C3" s="23" t="s">
        <v>6</v>
      </c>
      <c r="E3" s="23" t="s">
        <v>70</v>
      </c>
      <c r="G3" s="23" t="s">
        <v>75</v>
      </c>
    </row>
    <row r="4" spans="1:7" x14ac:dyDescent="0.25">
      <c r="A4" s="24" t="s">
        <v>68</v>
      </c>
      <c r="C4" s="24" t="s">
        <v>69</v>
      </c>
      <c r="E4" s="23" t="s">
        <v>71</v>
      </c>
      <c r="G4" s="24" t="s">
        <v>76</v>
      </c>
    </row>
    <row r="5" spans="1:7" x14ac:dyDescent="0.25">
      <c r="E5" s="23" t="s">
        <v>96</v>
      </c>
    </row>
    <row r="6" spans="1:7" x14ac:dyDescent="0.25">
      <c r="E6" s="23" t="s">
        <v>97</v>
      </c>
    </row>
    <row r="7" spans="1:7" x14ac:dyDescent="0.25">
      <c r="E7" s="23" t="s">
        <v>98</v>
      </c>
    </row>
    <row r="8" spans="1:7" x14ac:dyDescent="0.25">
      <c r="E8" s="23" t="s">
        <v>99</v>
      </c>
    </row>
    <row r="9" spans="1:7" x14ac:dyDescent="0.25">
      <c r="E9" s="23" t="s">
        <v>100</v>
      </c>
    </row>
    <row r="10" spans="1:7" x14ac:dyDescent="0.25">
      <c r="E10" s="23" t="s">
        <v>101</v>
      </c>
    </row>
    <row r="11" spans="1:7" x14ac:dyDescent="0.25">
      <c r="E11" s="23" t="s">
        <v>102</v>
      </c>
    </row>
    <row r="12" spans="1:7" x14ac:dyDescent="0.25">
      <c r="E12" s="24" t="s">
        <v>103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00e172-3e06-4130-b500-597b03a56b10">
      <Terms xmlns="http://schemas.microsoft.com/office/infopath/2007/PartnerControls"/>
    </lcf76f155ced4ddcb4097134ff3c332f>
    <TaxCatchAll xmlns="72269218-f953-4fae-9dac-134d2d9f889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37BB489457F4393A4EA416734BBCF" ma:contentTypeVersion="15" ma:contentTypeDescription="Create a new document." ma:contentTypeScope="" ma:versionID="f727ef4e79b2c529157da7fff480428a">
  <xsd:schema xmlns:xsd="http://www.w3.org/2001/XMLSchema" xmlns:xs="http://www.w3.org/2001/XMLSchema" xmlns:p="http://schemas.microsoft.com/office/2006/metadata/properties" xmlns:ns2="3700e172-3e06-4130-b500-597b03a56b10" xmlns:ns3="72269218-f953-4fae-9dac-134d2d9f8896" targetNamespace="http://schemas.microsoft.com/office/2006/metadata/properties" ma:root="true" ma:fieldsID="93222fe1ba8ab30f815392b82240e407" ns2:_="" ns3:_="">
    <xsd:import namespace="3700e172-3e06-4130-b500-597b03a56b10"/>
    <xsd:import namespace="72269218-f953-4fae-9dac-134d2d9f8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0e172-3e06-4130-b500-597b03a56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e6962ab-0744-46a3-9e0f-3fe952fbd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69218-f953-4fae-9dac-134d2d9f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4346c1ed-d393-4953-86e7-595f1dd3c366}" ma:internalName="TaxCatchAll" ma:showField="CatchAllData" ma:web="72269218-f953-4fae-9dac-134d2d9f8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79C1F6-C8FF-4A00-9073-542C1259B4FA}">
  <ds:schemaRefs>
    <ds:schemaRef ds:uri="http://purl.org/dc/elements/1.1/"/>
    <ds:schemaRef ds:uri="http://schemas.microsoft.com/office/2006/metadata/properties"/>
    <ds:schemaRef ds:uri="5108eafc-caff-4378-9940-b458f74d4d33"/>
    <ds:schemaRef ds:uri="040d71f0-8611-4921-975a-4ce2d6111d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3700e172-3e06-4130-b500-597b03a56b10"/>
    <ds:schemaRef ds:uri="72269218-f953-4fae-9dac-134d2d9f8896"/>
  </ds:schemaRefs>
</ds:datastoreItem>
</file>

<file path=customXml/itemProps2.xml><?xml version="1.0" encoding="utf-8"?>
<ds:datastoreItem xmlns:ds="http://schemas.openxmlformats.org/officeDocument/2006/customXml" ds:itemID="{94BF6817-C04D-46D3-AB59-9BB7F5795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0e172-3e06-4130-b500-597b03a56b10"/>
    <ds:schemaRef ds:uri="72269218-f953-4fae-9dac-134d2d9f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4E5EB8-620E-46AA-A769-850077FF58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Forecast</vt:lpstr>
      <vt:lpstr>Tuition Rates</vt:lpstr>
      <vt:lpstr>Fees</vt:lpstr>
      <vt:lpstr>Lookups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Inzirillo, Bridget</dc:creator>
  <cp:keywords/>
  <dc:description/>
  <cp:lastModifiedBy>Clark, Kate</cp:lastModifiedBy>
  <cp:revision/>
  <dcterms:created xsi:type="dcterms:W3CDTF">2021-01-29T01:01:01Z</dcterms:created>
  <dcterms:modified xsi:type="dcterms:W3CDTF">2024-01-11T17:31:33Z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0x01010052E37BB489457F4393A4EA416734BBCF</vt:lpwstr>
  </property>
  <property fmtid="{D5CDD505-2E9C-101B-9397-08002B2CF9AE}" pid="3" name="Order">
    <vt:r8>371600</vt:r8>
  </property>
  <property fmtid="{D5CDD505-2E9C-101B-9397-08002B2CF9AE}" pid="4" name="MediaServiceImageTags">
    <vt:lpwstr/>
  </property>
</Properties>
</file>