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conn.sharepoint.com/sites/ProvostOfficeIntranet/Shared Documents/Entrepreneurial Programs/Rev Share Programs - 2024 updates/"/>
    </mc:Choice>
  </mc:AlternateContent>
  <xr:revisionPtr revIDLastSave="1604" documentId="8_{EE38247E-FC7D-4A74-8FE6-931A9808A19D}" xr6:coauthVersionLast="47" xr6:coauthVersionMax="47" xr10:uidLastSave="{857E9FA2-900A-4760-A36F-03A65D4AB4E6}"/>
  <bookViews>
    <workbookView xWindow="-110" yWindow="-110" windowWidth="19420" windowHeight="11500" activeTab="2" xr2:uid="{00000000-000D-0000-FFFF-FFFF00000000}"/>
  </bookViews>
  <sheets>
    <sheet name="Forecast" sheetId="3" r:id="rId1"/>
    <sheet name="Workload Calculation Example" sheetId="9" state="hidden" r:id="rId2"/>
    <sheet name="Plan of Study Worksheet" sheetId="8" r:id="rId3"/>
    <sheet name="Tuition Rates" sheetId="2" state="hidden" r:id="rId4"/>
    <sheet name="Fees" sheetId="5" state="hidden" r:id="rId5"/>
    <sheet name="Lookups" sheetId="4" state="hidden" r:id="rId6"/>
  </sheets>
  <externalReferences>
    <externalReference r:id="rId7"/>
    <externalReference r:id="rId8"/>
  </externalReferences>
  <definedNames>
    <definedName name="Ledger4FY13">'[1]Ledger 4 FY13'!$A$10:$F$27</definedName>
    <definedName name="Ledger4FY14">'[1]Ledger 4 FY14'!$A$10:$F$27</definedName>
    <definedName name="Ledger4FY15">'[1]Ledger 4 FY15 6months'!$A$9:$F$25</definedName>
    <definedName name="OPTUIFY13">'[1]Ledger 2 FY13'!$A$9:$F$23</definedName>
    <definedName name="OPTUIFY14">'[1]Ledger 2 FY14'!$A$9:$F$23</definedName>
    <definedName name="OPTUIFY15">'[1]Ledger 2 FY15 6months'!$A$9:$F$22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5" i="8" l="1"/>
  <c r="F115" i="8"/>
  <c r="F128" i="8"/>
  <c r="R128" i="8"/>
  <c r="O128" i="8"/>
  <c r="L128" i="8"/>
  <c r="I128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F127" i="8"/>
  <c r="AB31" i="3"/>
  <c r="W31" i="3"/>
  <c r="R31" i="3"/>
  <c r="M31" i="3"/>
  <c r="H31" i="3"/>
  <c r="F4" i="9"/>
  <c r="F5" i="9"/>
  <c r="S116" i="8"/>
  <c r="P116" i="8"/>
  <c r="M116" i="8"/>
  <c r="N116" i="8" s="1"/>
  <c r="J116" i="8"/>
  <c r="K116" i="8" s="1"/>
  <c r="G116" i="8"/>
  <c r="C63" i="8"/>
  <c r="D63" i="8"/>
  <c r="E63" i="8"/>
  <c r="G63" i="8" s="1"/>
  <c r="F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C64" i="8"/>
  <c r="D64" i="8"/>
  <c r="E64" i="8"/>
  <c r="G64" i="8" s="1"/>
  <c r="F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C65" i="8"/>
  <c r="D65" i="8"/>
  <c r="E65" i="8"/>
  <c r="G65" i="8" s="1"/>
  <c r="F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F55" i="8"/>
  <c r="J57" i="8"/>
  <c r="F56" i="8"/>
  <c r="D20" i="3" s="1"/>
  <c r="G56" i="8"/>
  <c r="D21" i="3" s="1"/>
  <c r="H56" i="8"/>
  <c r="I56" i="8"/>
  <c r="I20" i="3" s="1"/>
  <c r="D13" i="5" s="1"/>
  <c r="K56" i="8"/>
  <c r="I22" i="3" s="1"/>
  <c r="L56" i="8"/>
  <c r="M56" i="8"/>
  <c r="N21" i="3" s="1"/>
  <c r="E14" i="5" s="1"/>
  <c r="N56" i="8"/>
  <c r="N22" i="3" s="1"/>
  <c r="O56" i="8"/>
  <c r="P56" i="8"/>
  <c r="S21" i="3" s="1"/>
  <c r="F14" i="5" s="1"/>
  <c r="Q56" i="8"/>
  <c r="S22" i="3" s="1"/>
  <c r="R56" i="8"/>
  <c r="S56" i="8"/>
  <c r="X21" i="3" s="1"/>
  <c r="G14" i="5" s="1"/>
  <c r="T56" i="8"/>
  <c r="X22" i="3" s="1"/>
  <c r="J56" i="8"/>
  <c r="I21" i="3" s="1"/>
  <c r="G55" i="8"/>
  <c r="D9" i="5"/>
  <c r="D5" i="5"/>
  <c r="X63" i="8"/>
  <c r="H62" i="8"/>
  <c r="K62" i="8"/>
  <c r="N62" i="8"/>
  <c r="M62" i="8"/>
  <c r="Q62" i="8"/>
  <c r="P62" i="8"/>
  <c r="S62" i="8"/>
  <c r="T62" i="8"/>
  <c r="AB29" i="3"/>
  <c r="W29" i="3"/>
  <c r="R29" i="3"/>
  <c r="M29" i="3"/>
  <c r="H29" i="3"/>
  <c r="D8" i="5"/>
  <c r="D7" i="5"/>
  <c r="C52" i="5" s="1"/>
  <c r="T116" i="8" l="1"/>
  <c r="Q116" i="8"/>
  <c r="H116" i="8"/>
  <c r="X71" i="8"/>
  <c r="X72" i="8" s="1"/>
  <c r="X73" i="8"/>
  <c r="C17" i="5"/>
  <c r="X74" i="8" l="1"/>
  <c r="E62" i="8"/>
  <c r="F62" i="8" s="1"/>
  <c r="C62" i="8"/>
  <c r="D62" i="8"/>
  <c r="G57" i="8"/>
  <c r="L57" i="8"/>
  <c r="O20" i="3" s="1"/>
  <c r="N20" i="3"/>
  <c r="E13" i="5" s="1"/>
  <c r="G62" i="8" l="1"/>
  <c r="J62" i="8"/>
  <c r="F109" i="8"/>
  <c r="F117" i="8" s="1"/>
  <c r="I62" i="8"/>
  <c r="I109" i="8" s="1"/>
  <c r="L62" i="8"/>
  <c r="O62" i="8"/>
  <c r="O109" i="8" s="1"/>
  <c r="O115" i="8" s="1"/>
  <c r="O117" i="8" s="1"/>
  <c r="R62" i="8"/>
  <c r="L35" i="5"/>
  <c r="M35" i="5"/>
  <c r="N35" i="5"/>
  <c r="O35" i="5"/>
  <c r="K35" i="5"/>
  <c r="M39" i="5"/>
  <c r="M40" i="5" s="1"/>
  <c r="E21" i="3"/>
  <c r="J21" i="3"/>
  <c r="C32" i="5"/>
  <c r="C31" i="5"/>
  <c r="D31" i="5"/>
  <c r="E31" i="5"/>
  <c r="F31" i="5"/>
  <c r="G31" i="5"/>
  <c r="D32" i="5"/>
  <c r="E32" i="5"/>
  <c r="F32" i="5"/>
  <c r="G32" i="5"/>
  <c r="K57" i="8"/>
  <c r="J22" i="3" s="1"/>
  <c r="I115" i="8" l="1"/>
  <c r="I117" i="8" s="1"/>
  <c r="S109" i="8"/>
  <c r="G109" i="8"/>
  <c r="H109" i="8"/>
  <c r="J109" i="8"/>
  <c r="K109" i="8"/>
  <c r="T109" i="8"/>
  <c r="R109" i="8"/>
  <c r="R115" i="8" s="1"/>
  <c r="R117" i="8" s="1"/>
  <c r="L109" i="8"/>
  <c r="Q109" i="8"/>
  <c r="M109" i="8"/>
  <c r="P109" i="8"/>
  <c r="N109" i="8"/>
  <c r="D42" i="5"/>
  <c r="I57" i="8"/>
  <c r="K58" i="8"/>
  <c r="M57" i="8"/>
  <c r="N57" i="8"/>
  <c r="O22" i="3" s="1"/>
  <c r="O57" i="8"/>
  <c r="P57" i="8"/>
  <c r="Q57" i="8"/>
  <c r="Q58" i="8" s="1"/>
  <c r="R57" i="8"/>
  <c r="S57" i="8"/>
  <c r="T57" i="8"/>
  <c r="H57" i="8"/>
  <c r="E22" i="3" s="1"/>
  <c r="F57" i="8"/>
  <c r="F58" i="8" s="1"/>
  <c r="I55" i="8"/>
  <c r="Q115" i="8" l="1"/>
  <c r="Q117" i="8" s="1"/>
  <c r="T115" i="8"/>
  <c r="T117" i="8" s="1"/>
  <c r="K115" i="8"/>
  <c r="K117" i="8" s="1"/>
  <c r="J115" i="8"/>
  <c r="J117" i="8" s="1"/>
  <c r="I118" i="8" s="1"/>
  <c r="M115" i="8"/>
  <c r="M117" i="8" s="1"/>
  <c r="H115" i="8"/>
  <c r="H117" i="8" s="1"/>
  <c r="N115" i="8"/>
  <c r="N117" i="8" s="1"/>
  <c r="L115" i="8"/>
  <c r="L117" i="8" s="1"/>
  <c r="G117" i="8"/>
  <c r="S115" i="8"/>
  <c r="S117" i="8" s="1"/>
  <c r="P115" i="8"/>
  <c r="P117" i="8" s="1"/>
  <c r="F110" i="8"/>
  <c r="D43" i="5"/>
  <c r="D76" i="5"/>
  <c r="D77" i="5" s="1"/>
  <c r="I110" i="8"/>
  <c r="R110" i="8"/>
  <c r="O110" i="8"/>
  <c r="E20" i="3"/>
  <c r="H20" i="3" s="1"/>
  <c r="K39" i="5"/>
  <c r="K40" i="5" s="1"/>
  <c r="T21" i="3"/>
  <c r="Y21" i="3"/>
  <c r="G42" i="5"/>
  <c r="J20" i="3"/>
  <c r="L39" i="5"/>
  <c r="L40" i="5" s="1"/>
  <c r="C42" i="5"/>
  <c r="Y20" i="3"/>
  <c r="T20" i="3"/>
  <c r="O39" i="5"/>
  <c r="O40" i="5" s="1"/>
  <c r="O21" i="3"/>
  <c r="E42" i="5"/>
  <c r="T22" i="3"/>
  <c r="Y22" i="3"/>
  <c r="P58" i="8"/>
  <c r="F42" i="5"/>
  <c r="S20" i="3"/>
  <c r="F13" i="5" s="1"/>
  <c r="X20" i="3"/>
  <c r="G13" i="5" s="1"/>
  <c r="O58" i="8"/>
  <c r="N39" i="5"/>
  <c r="N40" i="5" s="1"/>
  <c r="D22" i="3"/>
  <c r="M58" i="8"/>
  <c r="G58" i="8"/>
  <c r="R58" i="8"/>
  <c r="J58" i="8"/>
  <c r="I58" i="8"/>
  <c r="L58" i="8"/>
  <c r="S58" i="8"/>
  <c r="H58" i="8"/>
  <c r="T58" i="8"/>
  <c r="N58" i="8"/>
  <c r="F118" i="8" l="1"/>
  <c r="O118" i="8"/>
  <c r="R118" i="8"/>
  <c r="L118" i="8"/>
  <c r="E43" i="5"/>
  <c r="E76" i="5"/>
  <c r="E77" i="5" s="1"/>
  <c r="C43" i="5"/>
  <c r="C76" i="5"/>
  <c r="C77" i="5" s="1"/>
  <c r="G43" i="5"/>
  <c r="G76" i="5"/>
  <c r="G77" i="5" s="1"/>
  <c r="F43" i="5"/>
  <c r="F76" i="5"/>
  <c r="F77" i="5" s="1"/>
  <c r="M20" i="3"/>
  <c r="H21" i="3"/>
  <c r="H27" i="3" l="1"/>
  <c r="W27" i="3"/>
  <c r="M27" i="3"/>
  <c r="C13" i="5" l="1"/>
  <c r="L110" i="8"/>
  <c r="T55" i="8"/>
  <c r="S55" i="8"/>
  <c r="R55" i="8"/>
  <c r="Q55" i="8"/>
  <c r="P55" i="8"/>
  <c r="O55" i="8"/>
  <c r="N55" i="8"/>
  <c r="M55" i="8"/>
  <c r="L55" i="8"/>
  <c r="K55" i="8"/>
  <c r="J55" i="8"/>
  <c r="H55" i="8"/>
  <c r="K36" i="5" l="1"/>
  <c r="K42" i="5" s="1"/>
  <c r="C18" i="5" s="1"/>
  <c r="AB20" i="3"/>
  <c r="W20" i="3"/>
  <c r="R20" i="3"/>
  <c r="M36" i="5"/>
  <c r="N36" i="5"/>
  <c r="O36" i="5"/>
  <c r="D4" i="5"/>
  <c r="B3" i="5"/>
  <c r="N42" i="5" l="1"/>
  <c r="W39" i="3" s="1"/>
  <c r="F18" i="5"/>
  <c r="O42" i="5"/>
  <c r="AB39" i="3" s="1"/>
  <c r="G18" i="5"/>
  <c r="M42" i="5"/>
  <c r="R39" i="3" s="1"/>
  <c r="E18" i="5"/>
  <c r="H39" i="3"/>
  <c r="R27" i="3"/>
  <c r="L36" i="5"/>
  <c r="D6" i="5"/>
  <c r="B4" i="5"/>
  <c r="L8" i="5"/>
  <c r="L6" i="5"/>
  <c r="L2" i="5"/>
  <c r="L42" i="5" l="1"/>
  <c r="M39" i="3" s="1"/>
  <c r="D18" i="5"/>
  <c r="D83" i="5"/>
  <c r="D49" i="5"/>
  <c r="F49" i="5"/>
  <c r="G49" i="5"/>
  <c r="E49" i="5"/>
  <c r="C49" i="5"/>
  <c r="D54" i="5"/>
  <c r="G54" i="5"/>
  <c r="C54" i="5"/>
  <c r="F54" i="5"/>
  <c r="E54" i="5"/>
  <c r="D52" i="5"/>
  <c r="F52" i="5"/>
  <c r="G52" i="5"/>
  <c r="E52" i="5"/>
  <c r="AB27" i="3"/>
  <c r="E83" i="5"/>
  <c r="G67" i="5"/>
  <c r="F67" i="5"/>
  <c r="C67" i="5"/>
  <c r="E67" i="5"/>
  <c r="F83" i="5"/>
  <c r="D67" i="5"/>
  <c r="C83" i="5"/>
  <c r="G83" i="5"/>
  <c r="G91" i="5" l="1"/>
  <c r="F91" i="5"/>
  <c r="E91" i="5"/>
  <c r="D91" i="5"/>
  <c r="C91" i="5"/>
  <c r="G90" i="5"/>
  <c r="F90" i="5"/>
  <c r="E90" i="5"/>
  <c r="D90" i="5"/>
  <c r="C90" i="5"/>
  <c r="G85" i="5"/>
  <c r="F85" i="5"/>
  <c r="E85" i="5"/>
  <c r="D85" i="5"/>
  <c r="C85" i="5"/>
  <c r="C92" i="5" s="1"/>
  <c r="G65" i="5"/>
  <c r="F65" i="5"/>
  <c r="E65" i="5"/>
  <c r="D65" i="5"/>
  <c r="C65" i="5"/>
  <c r="C55" i="5"/>
  <c r="F15" i="5" l="1"/>
  <c r="G15" i="5"/>
  <c r="E15" i="5"/>
  <c r="D15" i="5"/>
  <c r="D14" i="5"/>
  <c r="C15" i="5"/>
  <c r="C14" i="5"/>
  <c r="C56" i="5"/>
  <c r="D56" i="5"/>
  <c r="E56" i="5"/>
  <c r="F56" i="5"/>
  <c r="C57" i="5"/>
  <c r="D57" i="5"/>
  <c r="E57" i="5"/>
  <c r="F57" i="5"/>
  <c r="G57" i="5"/>
  <c r="G56" i="5"/>
  <c r="D55" i="5"/>
  <c r="E55" i="5"/>
  <c r="F55" i="5"/>
  <c r="G55" i="5"/>
  <c r="F51" i="5"/>
  <c r="E51" i="5"/>
  <c r="D51" i="5"/>
  <c r="C51" i="5"/>
  <c r="F50" i="5"/>
  <c r="E50" i="5"/>
  <c r="D50" i="5"/>
  <c r="C50" i="5"/>
  <c r="C38" i="5"/>
  <c r="C58" i="5" l="1"/>
  <c r="C59" i="5" s="1"/>
  <c r="C93" i="5"/>
  <c r="C39" i="5"/>
  <c r="C45" i="5" s="1"/>
  <c r="G92" i="5"/>
  <c r="F92" i="5"/>
  <c r="D58" i="5"/>
  <c r="D59" i="5" s="1"/>
  <c r="D17" i="5" s="1"/>
  <c r="E92" i="5"/>
  <c r="D92" i="5"/>
  <c r="E58" i="5"/>
  <c r="F38" i="5"/>
  <c r="F39" i="5" s="1"/>
  <c r="F45" i="5" s="1"/>
  <c r="W38" i="3" s="1"/>
  <c r="F72" i="5"/>
  <c r="F73" i="5" s="1"/>
  <c r="F79" i="5" s="1"/>
  <c r="E72" i="5"/>
  <c r="E73" i="5" s="1"/>
  <c r="E79" i="5" s="1"/>
  <c r="C72" i="5"/>
  <c r="C73" i="5" s="1"/>
  <c r="C79" i="5" s="1"/>
  <c r="G72" i="5"/>
  <c r="G73" i="5" s="1"/>
  <c r="G79" i="5" s="1"/>
  <c r="D72" i="5"/>
  <c r="D73" i="5" s="1"/>
  <c r="D79" i="5" s="1"/>
  <c r="E38" i="5"/>
  <c r="E39" i="5" s="1"/>
  <c r="E45" i="5" s="1"/>
  <c r="R38" i="3" s="1"/>
  <c r="D38" i="5"/>
  <c r="D39" i="5" s="1"/>
  <c r="D45" i="5" s="1"/>
  <c r="M38" i="3" s="1"/>
  <c r="G38" i="5"/>
  <c r="G39" i="5" s="1"/>
  <c r="G45" i="5" s="1"/>
  <c r="AB38" i="3" s="1"/>
  <c r="D93" i="5" l="1"/>
  <c r="F93" i="5"/>
  <c r="E93" i="5"/>
  <c r="G93" i="5"/>
  <c r="H38" i="3"/>
  <c r="E59" i="5"/>
  <c r="E17" i="5" s="1"/>
  <c r="F58" i="5"/>
  <c r="G51" i="5"/>
  <c r="G50" i="5"/>
  <c r="F59" i="5" l="1"/>
  <c r="F17" i="5" s="1"/>
  <c r="T23" i="3"/>
  <c r="Y23" i="3"/>
  <c r="O23" i="3"/>
  <c r="J23" i="3"/>
  <c r="G58" i="5"/>
  <c r="H22" i="3"/>
  <c r="E23" i="3"/>
  <c r="G59" i="5" l="1"/>
  <c r="G17" i="5" s="1"/>
  <c r="R21" i="3"/>
  <c r="M21" i="3"/>
  <c r="AB22" i="3"/>
  <c r="W22" i="3"/>
  <c r="R22" i="3"/>
  <c r="M22" i="3"/>
  <c r="AB21" i="3"/>
  <c r="H23" i="3"/>
  <c r="H37" i="3" s="1"/>
  <c r="AB23" i="3" l="1"/>
  <c r="AB37" i="3" s="1"/>
  <c r="M23" i="3"/>
  <c r="M37" i="3" s="1"/>
  <c r="R23" i="3"/>
  <c r="R37" i="3" s="1"/>
  <c r="W21" i="3"/>
  <c r="W23" i="3" s="1"/>
  <c r="W37" i="3" s="1"/>
  <c r="C26" i="2"/>
  <c r="C27" i="2"/>
  <c r="C28" i="2"/>
  <c r="C25" i="2"/>
  <c r="D25" i="2" s="1"/>
  <c r="H40" i="3" l="1"/>
  <c r="H42" i="3" s="1"/>
  <c r="E25" i="2"/>
  <c r="D26" i="2"/>
  <c r="R40" i="3" l="1"/>
  <c r="W40" i="3"/>
  <c r="AB40" i="3"/>
  <c r="M40" i="3"/>
  <c r="E26" i="2"/>
  <c r="D27" i="2"/>
  <c r="E27" i="2" l="1"/>
  <c r="D28" i="2"/>
  <c r="E28" i="2" s="1"/>
  <c r="AB42" i="3"/>
  <c r="W42" i="3"/>
  <c r="R42" i="3"/>
  <c r="M42" i="3"/>
</calcChain>
</file>

<file path=xl/sharedStrings.xml><?xml version="1.0" encoding="utf-8"?>
<sst xmlns="http://schemas.openxmlformats.org/spreadsheetml/2006/main" count="418" uniqueCount="206">
  <si>
    <t>5-Year Revenue &amp; Cost Projections</t>
  </si>
  <si>
    <t>Assumptions</t>
  </si>
  <si>
    <t>Program start date</t>
  </si>
  <si>
    <t>Fee-based</t>
  </si>
  <si>
    <t>FY23-FY27 cost/credit hour</t>
  </si>
  <si>
    <t>Please enter</t>
  </si>
  <si>
    <t>Credits per Semester</t>
  </si>
  <si>
    <t>In-person</t>
  </si>
  <si>
    <t>Year 1</t>
  </si>
  <si>
    <t>Year 2</t>
  </si>
  <si>
    <t>Year 3</t>
  </si>
  <si>
    <t>Year 4</t>
  </si>
  <si>
    <t>Year 5</t>
  </si>
  <si>
    <t>Revenue</t>
  </si>
  <si>
    <t>FY23</t>
  </si>
  <si>
    <t>FY24</t>
  </si>
  <si>
    <t>FY25</t>
  </si>
  <si>
    <t>FY26</t>
  </si>
  <si>
    <t>FY27</t>
  </si>
  <si>
    <t>Enrollment</t>
  </si>
  <si>
    <t># Students</t>
  </si>
  <si>
    <t>Total Credits</t>
  </si>
  <si>
    <t>Fall</t>
  </si>
  <si>
    <t>Spring</t>
  </si>
  <si>
    <t>Summer</t>
  </si>
  <si>
    <t>Total Revenue</t>
  </si>
  <si>
    <t>Expense</t>
  </si>
  <si>
    <t>Marketing</t>
  </si>
  <si>
    <t>Scholarships</t>
  </si>
  <si>
    <t>Central Cost Recovery (20%)</t>
  </si>
  <si>
    <t>Total Expense</t>
  </si>
  <si>
    <t>full AY (18)</t>
  </si>
  <si>
    <t>per credit rate</t>
  </si>
  <si>
    <t>FY21</t>
  </si>
  <si>
    <t>FY22</t>
  </si>
  <si>
    <t>Fee</t>
  </si>
  <si>
    <t>Flat or Per Credit Hour</t>
  </si>
  <si>
    <t>Fee per semester</t>
  </si>
  <si>
    <t>Infrastructure Maintenance Fee 1-4 credits</t>
  </si>
  <si>
    <t>tiered</t>
  </si>
  <si>
    <t>N</t>
  </si>
  <si>
    <t>Y</t>
  </si>
  <si>
    <t>Based on Current Graduate Fees Here</t>
  </si>
  <si>
    <t>Graduate Matriculation Fee</t>
  </si>
  <si>
    <t>flat</t>
  </si>
  <si>
    <t>Technology Fee</t>
  </si>
  <si>
    <t>Student Rec Center Fee</t>
  </si>
  <si>
    <t>Activity Fee</t>
  </si>
  <si>
    <t>Transit Fee</t>
  </si>
  <si>
    <t>per credit hour</t>
  </si>
  <si>
    <t>Fee Type</t>
  </si>
  <si>
    <t>Fee Amount</t>
  </si>
  <si>
    <t>Infrastructure Maintenance Fee</t>
  </si>
  <si>
    <t xml:space="preserve">Student Health &amp; Wellness Fee </t>
  </si>
  <si>
    <t>In-person or Online?</t>
  </si>
  <si>
    <t>Fee-based or Tuition-based?</t>
  </si>
  <si>
    <t>Beginning Term</t>
  </si>
  <si>
    <t>Online</t>
  </si>
  <si>
    <t>Tuition-based</t>
  </si>
  <si>
    <t>Credits (Summer)</t>
  </si>
  <si>
    <t>Program Type</t>
  </si>
  <si>
    <t>Graduate Degree</t>
  </si>
  <si>
    <t>Certificate</t>
  </si>
  <si>
    <t>Online Degree Programs</t>
  </si>
  <si>
    <t>In-Person Degree Programs</t>
  </si>
  <si>
    <t>Online Fee</t>
  </si>
  <si>
    <t>General University Fee</t>
  </si>
  <si>
    <t>Enrollment - Fall</t>
  </si>
  <si>
    <t>Enrollment - Summer</t>
  </si>
  <si>
    <t>Enrollment - Spring</t>
  </si>
  <si>
    <t>Grand Total Fall and Spring</t>
  </si>
  <si>
    <t>Total per student per semester</t>
  </si>
  <si>
    <t>Entry from Prior Tab</t>
  </si>
  <si>
    <t>Online Certificate Fee</t>
  </si>
  <si>
    <t>Course Development Start Up</t>
  </si>
  <si>
    <t>Online Certificate Program</t>
  </si>
  <si>
    <t>In-person Cert Program</t>
  </si>
  <si>
    <t>In-Person Certificate Fee</t>
  </si>
  <si>
    <t xml:space="preserve">The purpose of this document is to establish program viability. Actual revenue and expenses are subject to change. </t>
  </si>
  <si>
    <t>Spring 2025</t>
  </si>
  <si>
    <t>Fall 2025</t>
  </si>
  <si>
    <t>Spring 2026</t>
  </si>
  <si>
    <t>Fall 2026</t>
  </si>
  <si>
    <t>Spring 2027</t>
  </si>
  <si>
    <t>Fall 2027</t>
  </si>
  <si>
    <t>Spring 2028</t>
  </si>
  <si>
    <t>Infrastructure Maintenance Fee 5+ credits</t>
  </si>
  <si>
    <t>General University Fee 1-4 credits (Storrs)</t>
  </si>
  <si>
    <t>General University Fee 5+ credits (Storrs)</t>
  </si>
  <si>
    <t>Student Health &amp; Wellness Fee 1-4 credits (Storrs)</t>
  </si>
  <si>
    <t>Student Health &amp; Wellness Fee 5+ credits (Storrs)</t>
  </si>
  <si>
    <t>Student Rec Center Fee (Storrs)</t>
  </si>
  <si>
    <t>FY28</t>
  </si>
  <si>
    <t>FY29</t>
  </si>
  <si>
    <t>University Guidelines:</t>
  </si>
  <si>
    <t xml:space="preserve">Fringe rate assumed to be 50% </t>
  </si>
  <si>
    <t xml:space="preserve">Summer Fees </t>
  </si>
  <si>
    <t xml:space="preserve">Fee Type </t>
  </si>
  <si>
    <t xml:space="preserve">Enrollment </t>
  </si>
  <si>
    <t xml:space="preserve">Technology </t>
  </si>
  <si>
    <t xml:space="preserve">Student Activity </t>
  </si>
  <si>
    <t xml:space="preserve">Late (charged per session) </t>
  </si>
  <si>
    <t>COURSE</t>
  </si>
  <si>
    <t>Total Student Fees</t>
  </si>
  <si>
    <t xml:space="preserve">Year 1 </t>
  </si>
  <si>
    <t xml:space="preserve">Year 2 </t>
  </si>
  <si>
    <t xml:space="preserve">Year 3 </t>
  </si>
  <si>
    <t xml:space="preserve">Year 5 </t>
  </si>
  <si>
    <t xml:space="preserve">Forecast based on 3 year track as most enrollment will be professional students </t>
  </si>
  <si>
    <t xml:space="preserve">Credits </t>
  </si>
  <si>
    <t xml:space="preserve">Fall </t>
  </si>
  <si>
    <t xml:space="preserve">Spring </t>
  </si>
  <si>
    <t>Total Students</t>
  </si>
  <si>
    <t>Total Seats</t>
  </si>
  <si>
    <t>Max Students per Section</t>
  </si>
  <si>
    <t>Total per student per summer</t>
  </si>
  <si>
    <t>Total online fee per year</t>
  </si>
  <si>
    <t>Total Fall and Spring</t>
  </si>
  <si>
    <t>Sub-total fee per student per semester</t>
  </si>
  <si>
    <t>Online Fee (per credit hour)</t>
  </si>
  <si>
    <t>Total Student Credit Hours</t>
  </si>
  <si>
    <t>Grand Total Fees Fall and Spring</t>
  </si>
  <si>
    <t>Total Summer</t>
  </si>
  <si>
    <t>Grand Total Fees Summer</t>
  </si>
  <si>
    <t>Annual Net Program Revenue</t>
  </si>
  <si>
    <t>- Department is responsible for all instructional costs and all other above listed expenses.</t>
  </si>
  <si>
    <t>Summer 2025</t>
  </si>
  <si>
    <t>Summer 2026</t>
  </si>
  <si>
    <t>Summer 2027</t>
  </si>
  <si>
    <t>Name of Program</t>
  </si>
  <si>
    <t>Additional Notes (if needed)</t>
  </si>
  <si>
    <t>FY30</t>
  </si>
  <si>
    <t>Enrollment Forecast by Course</t>
  </si>
  <si>
    <t>Total Fee Revenue</t>
  </si>
  <si>
    <r>
      <t>Sample Notes:</t>
    </r>
    <r>
      <rPr>
        <i/>
        <sz val="11"/>
        <color theme="1"/>
        <rFont val="Calibri"/>
        <family val="2"/>
        <scheme val="minor"/>
      </rPr>
      <t xml:space="preserve"> </t>
    </r>
  </si>
  <si>
    <t>Mandatory Semester Fees*</t>
  </si>
  <si>
    <t>Mandatory Summer Fees*</t>
  </si>
  <si>
    <t xml:space="preserve">*Mandatory fees are included in a comprehensive fee and must be transferred from unit to central accounts each year. </t>
  </si>
  <si>
    <t>Instructor 1</t>
  </si>
  <si>
    <t>Instructor 2</t>
  </si>
  <si>
    <t>Instructor 3</t>
  </si>
  <si>
    <t>Instructor 4</t>
  </si>
  <si>
    <t>Instructional Costs - Salary</t>
  </si>
  <si>
    <t>Instructional Costs - Fringe</t>
  </si>
  <si>
    <t>Staff support - Salary</t>
  </si>
  <si>
    <t>Staff support - Fringe</t>
  </si>
  <si>
    <t xml:space="preserve">Instructions: </t>
  </si>
  <si>
    <t>FY25 Program Fee Per Credit</t>
  </si>
  <si>
    <t>Modality</t>
  </si>
  <si>
    <t>Select one</t>
  </si>
  <si>
    <t>Select one based on majority of enrollment</t>
  </si>
  <si>
    <t>Course Catalogue Number</t>
  </si>
  <si>
    <t>2) Enter the number of students enrolled in each course, each semester, in columns F - T</t>
  </si>
  <si>
    <t xml:space="preserve">3) Do not delete excess rows </t>
  </si>
  <si>
    <t>Total enrollment per Course Catalogue Number</t>
  </si>
  <si>
    <t>Instructional Needs - Course Credits towards Instructor Course Credit Capacity</t>
  </si>
  <si>
    <t>if enrollment exceeds cap,</t>
  </si>
  <si>
    <t>and multiply by course credits</t>
  </si>
  <si>
    <t>Round up</t>
  </si>
  <si>
    <t>total instructional capacity needed</t>
  </si>
  <si>
    <t xml:space="preserve">divide enrollment by cap </t>
  </si>
  <si>
    <t>FORMULA LOGIC</t>
  </si>
  <si>
    <t>Do not edit rows 39 - 64</t>
  </si>
  <si>
    <t>1) Enter course catalogue number (if known, potential title/level if not), max students per section, and credits for each course in columns C - E</t>
  </si>
  <si>
    <t>In-Person Professional Graduate Degree Fees</t>
  </si>
  <si>
    <t>Online Professional Graduate Degree Fees</t>
  </si>
  <si>
    <t>Sub-total per student per semester</t>
  </si>
  <si>
    <t>Summer Fees</t>
  </si>
  <si>
    <t>Semester Fees by Program Type</t>
  </si>
  <si>
    <t>Mandatory Semester Fees</t>
  </si>
  <si>
    <t>Mandatory Summer Fees</t>
  </si>
  <si>
    <t>Other (specify)</t>
  </si>
  <si>
    <t>Credits per Semester (average)</t>
  </si>
  <si>
    <t>Credits per Summer (average)</t>
  </si>
  <si>
    <t>School/College Cost Recovery</t>
  </si>
  <si>
    <t xml:space="preserve">Plan of study is 50 credits, full time program 2 years, part time program 3 years </t>
  </si>
  <si>
    <t>Adjunct Rate per Credit</t>
  </si>
  <si>
    <t>Adjunct Salary</t>
  </si>
  <si>
    <t>Adjunct Fringe</t>
  </si>
  <si>
    <r>
      <t xml:space="preserve">Course Credits Covered by Adjunct </t>
    </r>
    <r>
      <rPr>
        <i/>
        <sz val="11"/>
        <color theme="1"/>
        <rFont val="Calibri"/>
        <family val="2"/>
        <scheme val="minor"/>
      </rPr>
      <t>(adjust as needed)</t>
    </r>
  </si>
  <si>
    <t>Workload Calculation</t>
  </si>
  <si>
    <t>TT</t>
  </si>
  <si>
    <t>Type</t>
  </si>
  <si>
    <t>Annual Teaching Load</t>
  </si>
  <si>
    <t>4 courses</t>
  </si>
  <si>
    <t>Teaching as a % of Total Workload</t>
  </si>
  <si>
    <t>Salary coded to Program</t>
  </si>
  <si>
    <t>Courses taught for this program</t>
  </si>
  <si>
    <t>NTT</t>
  </si>
  <si>
    <t>6 courses</t>
  </si>
  <si>
    <t>Instructional Needs - Informational</t>
  </si>
  <si>
    <t>Adjunct Cost - Calculator</t>
  </si>
  <si>
    <t xml:space="preserve">2) Complete the expense sections in green. The other fields will pre-populate. </t>
  </si>
  <si>
    <t>Total Adjunct Salary Per Year</t>
  </si>
  <si>
    <t>Course Credits for each section</t>
  </si>
  <si>
    <t>Annual Course Credits for each section</t>
  </si>
  <si>
    <t>Instructional Costs Calculator</t>
  </si>
  <si>
    <t>Title</t>
  </si>
  <si>
    <t>Instructor Name</t>
  </si>
  <si>
    <t>Credits per semester</t>
  </si>
  <si>
    <t>Instructor 5</t>
  </si>
  <si>
    <t>Per credit compensation</t>
  </si>
  <si>
    <t>Total Full-Time Salary Per Year</t>
  </si>
  <si>
    <t>Full-Time Salary to Program</t>
  </si>
  <si>
    <r>
      <t xml:space="preserve">1) Complete the </t>
    </r>
    <r>
      <rPr>
        <b/>
        <i/>
        <sz val="11"/>
        <color rgb="FF007FDE"/>
        <rFont val="Calibri"/>
        <family val="2"/>
        <scheme val="minor"/>
      </rPr>
      <t>Plan of Study</t>
    </r>
    <r>
      <rPr>
        <b/>
        <sz val="11"/>
        <color rgb="FF007FDE"/>
        <rFont val="Calibri"/>
        <family val="2"/>
        <scheme val="minor"/>
      </rPr>
      <t xml:space="preserve"> tab to use as a guide for instructional costs.</t>
    </r>
  </si>
  <si>
    <r>
      <t xml:space="preserve">Current or New Full-Time Faculty Instructional Tracking </t>
    </r>
    <r>
      <rPr>
        <b/>
        <i/>
        <sz val="11"/>
        <color rgb="FF00B0F0"/>
        <rFont val="Calibri"/>
        <family val="2"/>
        <scheme val="minor"/>
      </rPr>
      <t>(if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</si>
</sst>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$-409]* #,##0_);_([$$-409]* \(#,##0\);_([$$-409]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trike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FDE"/>
      <name val="Calibri"/>
      <family val="2"/>
      <scheme val="minor"/>
    </font>
    <font>
      <b/>
      <sz val="11"/>
      <color rgb="FF007FDE"/>
      <name val="Calibri"/>
      <family val="2"/>
      <scheme val="minor"/>
    </font>
    <font>
      <b/>
      <i/>
      <sz val="11"/>
      <color rgb="FF007FDE"/>
      <name val="Calibri"/>
      <family val="2"/>
      <scheme val="minor"/>
    </font>
    <font>
      <sz val="11"/>
      <color rgb="FF007FDE"/>
      <name val="Calibri"/>
      <family val="2"/>
      <scheme val="minor"/>
    </font>
    <font>
      <i/>
      <sz val="11"/>
      <color rgb="FF007FDE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FDFEB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0">
    <xf numFmtId="0" fontId="0" fillId="0" borderId="0" xfId="0"/>
    <xf numFmtId="164" fontId="0" fillId="0" borderId="0" xfId="1" applyNumberFormat="1" applyFont="1"/>
    <xf numFmtId="1" fontId="0" fillId="0" borderId="0" xfId="0" applyNumberFormat="1"/>
    <xf numFmtId="0" fontId="3" fillId="0" borderId="1" xfId="0" applyFont="1" applyBorder="1"/>
    <xf numFmtId="0" fontId="0" fillId="0" borderId="2" xfId="0" applyBorder="1"/>
    <xf numFmtId="164" fontId="0" fillId="0" borderId="3" xfId="1" applyNumberFormat="1" applyFont="1" applyBorder="1"/>
    <xf numFmtId="0" fontId="3" fillId="0" borderId="4" xfId="0" applyFont="1" applyBorder="1"/>
    <xf numFmtId="164" fontId="3" fillId="0" borderId="5" xfId="1" applyNumberFormat="1" applyFont="1" applyBorder="1"/>
    <xf numFmtId="0" fontId="0" fillId="4" borderId="2" xfId="0" applyFill="1" applyBorder="1"/>
    <xf numFmtId="164" fontId="0" fillId="4" borderId="3" xfId="1" applyNumberFormat="1" applyFont="1" applyFill="1" applyBorder="1"/>
    <xf numFmtId="164" fontId="3" fillId="2" borderId="3" xfId="1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0" fillId="4" borderId="0" xfId="0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8" fillId="0" borderId="0" xfId="0" applyFont="1"/>
    <xf numFmtId="0" fontId="7" fillId="0" borderId="0" xfId="2" applyFill="1"/>
    <xf numFmtId="0" fontId="0" fillId="0" borderId="10" xfId="0" applyBorder="1"/>
    <xf numFmtId="0" fontId="0" fillId="0" borderId="13" xfId="0" applyBorder="1"/>
    <xf numFmtId="0" fontId="0" fillId="0" borderId="4" xfId="0" applyBorder="1"/>
    <xf numFmtId="0" fontId="8" fillId="0" borderId="0" xfId="0" applyFont="1" applyAlignment="1">
      <alignment wrapText="1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4" fillId="4" borderId="2" xfId="0" applyFont="1" applyFill="1" applyBorder="1"/>
    <xf numFmtId="0" fontId="0" fillId="2" borderId="2" xfId="0" applyFill="1" applyBorder="1" applyAlignment="1">
      <alignment wrapText="1"/>
    </xf>
    <xf numFmtId="0" fontId="3" fillId="6" borderId="4" xfId="0" applyFont="1" applyFill="1" applyBorder="1"/>
    <xf numFmtId="0" fontId="0" fillId="6" borderId="1" xfId="0" applyFill="1" applyBorder="1"/>
    <xf numFmtId="164" fontId="0" fillId="6" borderId="5" xfId="1" applyNumberFormat="1" applyFont="1" applyFill="1" applyBorder="1"/>
    <xf numFmtId="0" fontId="0" fillId="6" borderId="2" xfId="0" applyFill="1" applyBorder="1"/>
    <xf numFmtId="0" fontId="0" fillId="6" borderId="0" xfId="0" applyFill="1"/>
    <xf numFmtId="0" fontId="0" fillId="6" borderId="13" xfId="0" applyFill="1" applyBorder="1"/>
    <xf numFmtId="0" fontId="0" fillId="6" borderId="9" xfId="0" applyFill="1" applyBorder="1"/>
    <xf numFmtId="0" fontId="9" fillId="0" borderId="0" xfId="0" applyFont="1"/>
    <xf numFmtId="0" fontId="7" fillId="0" borderId="0" xfId="2"/>
    <xf numFmtId="1" fontId="0" fillId="0" borderId="1" xfId="0" applyNumberFormat="1" applyBorder="1"/>
    <xf numFmtId="164" fontId="0" fillId="0" borderId="0" xfId="0" applyNumberFormat="1"/>
    <xf numFmtId="165" fontId="0" fillId="0" borderId="1" xfId="3" applyNumberFormat="1" applyFont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13" xfId="0" applyFill="1" applyBorder="1"/>
    <xf numFmtId="0" fontId="0" fillId="7" borderId="9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2" fillId="3" borderId="0" xfId="0" applyFont="1" applyFill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 indent="1"/>
    </xf>
    <xf numFmtId="164" fontId="0" fillId="0" borderId="0" xfId="1" applyNumberFormat="1" applyFont="1" applyFill="1"/>
    <xf numFmtId="0" fontId="3" fillId="9" borderId="4" xfId="0" applyFont="1" applyFill="1" applyBorder="1"/>
    <xf numFmtId="0" fontId="3" fillId="9" borderId="1" xfId="0" applyFont="1" applyFill="1" applyBorder="1"/>
    <xf numFmtId="164" fontId="3" fillId="9" borderId="5" xfId="1" applyNumberFormat="1" applyFont="1" applyFill="1" applyBorder="1"/>
    <xf numFmtId="164" fontId="3" fillId="9" borderId="4" xfId="1" applyNumberFormat="1" applyFont="1" applyFill="1" applyBorder="1"/>
    <xf numFmtId="164" fontId="3" fillId="9" borderId="1" xfId="1" applyNumberFormat="1" applyFont="1" applyFill="1" applyBorder="1"/>
    <xf numFmtId="0" fontId="11" fillId="0" borderId="0" xfId="0" applyFont="1"/>
    <xf numFmtId="0" fontId="3" fillId="0" borderId="0" xfId="0" applyFont="1"/>
    <xf numFmtId="0" fontId="0" fillId="0" borderId="0" xfId="0" quotePrefix="1"/>
    <xf numFmtId="0" fontId="10" fillId="0" borderId="0" xfId="0" applyFont="1"/>
    <xf numFmtId="0" fontId="0" fillId="7" borderId="14" xfId="0" applyFill="1" applyBorder="1"/>
    <xf numFmtId="0" fontId="13" fillId="0" borderId="0" xfId="0" applyFont="1"/>
    <xf numFmtId="0" fontId="0" fillId="7" borderId="0" xfId="0" applyFill="1"/>
    <xf numFmtId="0" fontId="0" fillId="0" borderId="11" xfId="0" applyBorder="1"/>
    <xf numFmtId="1" fontId="15" fillId="0" borderId="1" xfId="0" applyNumberFormat="1" applyFont="1" applyBorder="1"/>
    <xf numFmtId="0" fontId="3" fillId="0" borderId="10" xfId="0" applyFont="1" applyBorder="1"/>
    <xf numFmtId="0" fontId="3" fillId="0" borderId="11" xfId="0" applyFont="1" applyBorder="1" applyAlignment="1">
      <alignment horizontal="center" wrapText="1"/>
    </xf>
    <xf numFmtId="0" fontId="0" fillId="0" borderId="20" xfId="0" applyBorder="1"/>
    <xf numFmtId="0" fontId="3" fillId="6" borderId="0" xfId="0" applyFont="1" applyFill="1"/>
    <xf numFmtId="166" fontId="3" fillId="6" borderId="0" xfId="0" applyNumberFormat="1" applyFont="1" applyFill="1"/>
    <xf numFmtId="1" fontId="0" fillId="0" borderId="2" xfId="0" applyNumberFormat="1" applyBorder="1" applyAlignment="1">
      <alignment horizontal="center"/>
    </xf>
    <xf numFmtId="164" fontId="0" fillId="0" borderId="3" xfId="1" applyNumberFormat="1" applyFont="1" applyFill="1" applyBorder="1"/>
    <xf numFmtId="0" fontId="6" fillId="6" borderId="0" xfId="0" applyFont="1" applyFill="1"/>
    <xf numFmtId="0" fontId="11" fillId="6" borderId="0" xfId="0" applyFont="1" applyFill="1"/>
    <xf numFmtId="166" fontId="11" fillId="6" borderId="0" xfId="0" applyNumberFormat="1" applyFont="1" applyFill="1"/>
    <xf numFmtId="0" fontId="6" fillId="6" borderId="23" xfId="0" applyFont="1" applyFill="1" applyBorder="1"/>
    <xf numFmtId="0" fontId="6" fillId="6" borderId="18" xfId="0" applyFont="1" applyFill="1" applyBorder="1"/>
    <xf numFmtId="1" fontId="6" fillId="6" borderId="10" xfId="0" applyNumberFormat="1" applyFont="1" applyFill="1" applyBorder="1"/>
    <xf numFmtId="1" fontId="6" fillId="6" borderId="11" xfId="0" applyNumberFormat="1" applyFont="1" applyFill="1" applyBorder="1"/>
    <xf numFmtId="1" fontId="6" fillId="6" borderId="12" xfId="0" applyNumberFormat="1" applyFont="1" applyFill="1" applyBorder="1"/>
    <xf numFmtId="0" fontId="6" fillId="6" borderId="16" xfId="0" applyFont="1" applyFill="1" applyBorder="1"/>
    <xf numFmtId="0" fontId="6" fillId="6" borderId="17" xfId="0" applyFont="1" applyFill="1" applyBorder="1"/>
    <xf numFmtId="1" fontId="6" fillId="6" borderId="2" xfId="0" applyNumberFormat="1" applyFont="1" applyFill="1" applyBorder="1"/>
    <xf numFmtId="1" fontId="6" fillId="6" borderId="0" xfId="0" applyNumberFormat="1" applyFont="1" applyFill="1"/>
    <xf numFmtId="1" fontId="6" fillId="6" borderId="3" xfId="0" applyNumberFormat="1" applyFont="1" applyFill="1" applyBorder="1"/>
    <xf numFmtId="0" fontId="6" fillId="6" borderId="26" xfId="0" applyFont="1" applyFill="1" applyBorder="1"/>
    <xf numFmtId="0" fontId="6" fillId="6" borderId="19" xfId="0" applyFont="1" applyFill="1" applyBorder="1"/>
    <xf numFmtId="1" fontId="6" fillId="6" borderId="13" xfId="0" applyNumberFormat="1" applyFont="1" applyFill="1" applyBorder="1"/>
    <xf numFmtId="1" fontId="6" fillId="6" borderId="9" xfId="0" applyNumberFormat="1" applyFont="1" applyFill="1" applyBorder="1"/>
    <xf numFmtId="1" fontId="6" fillId="6" borderId="14" xfId="0" applyNumberFormat="1" applyFont="1" applyFill="1" applyBorder="1"/>
    <xf numFmtId="166" fontId="3" fillId="0" borderId="13" xfId="0" applyNumberFormat="1" applyFont="1" applyBorder="1"/>
    <xf numFmtId="166" fontId="3" fillId="0" borderId="9" xfId="0" applyNumberFormat="1" applyFont="1" applyBorder="1"/>
    <xf numFmtId="166" fontId="3" fillId="0" borderId="14" xfId="0" applyNumberFormat="1" applyFont="1" applyBorder="1"/>
    <xf numFmtId="166" fontId="3" fillId="0" borderId="0" xfId="0" applyNumberFormat="1" applyFont="1"/>
    <xf numFmtId="166" fontId="11" fillId="0" borderId="0" xfId="0" applyNumberFormat="1" applyFont="1"/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5" borderId="31" xfId="0" applyFill="1" applyBorder="1"/>
    <xf numFmtId="0" fontId="0" fillId="5" borderId="32" xfId="0" applyFill="1" applyBorder="1"/>
    <xf numFmtId="0" fontId="0" fillId="5" borderId="33" xfId="0" applyFill="1" applyBorder="1"/>
    <xf numFmtId="0" fontId="2" fillId="3" borderId="34" xfId="0" applyFont="1" applyFill="1" applyBorder="1"/>
    <xf numFmtId="0" fontId="2" fillId="3" borderId="35" xfId="0" applyFont="1" applyFill="1" applyBorder="1" applyAlignment="1">
      <alignment horizontal="center"/>
    </xf>
    <xf numFmtId="0" fontId="0" fillId="0" borderId="36" xfId="0" applyBorder="1"/>
    <xf numFmtId="0" fontId="0" fillId="0" borderId="37" xfId="0" applyBorder="1" applyAlignment="1">
      <alignment horizontal="right"/>
    </xf>
    <xf numFmtId="0" fontId="0" fillId="0" borderId="38" xfId="0" applyBorder="1"/>
    <xf numFmtId="0" fontId="0" fillId="0" borderId="39" xfId="0" applyBorder="1" applyAlignment="1">
      <alignment horizontal="right"/>
    </xf>
    <xf numFmtId="0" fontId="15" fillId="0" borderId="34" xfId="0" applyFont="1" applyBorder="1"/>
    <xf numFmtId="1" fontId="15" fillId="0" borderId="35" xfId="0" applyNumberFormat="1" applyFont="1" applyBorder="1" applyAlignment="1">
      <alignment horizontal="right"/>
    </xf>
    <xf numFmtId="0" fontId="0" fillId="0" borderId="34" xfId="0" applyBorder="1"/>
    <xf numFmtId="165" fontId="0" fillId="0" borderId="35" xfId="3" applyNumberFormat="1" applyFont="1" applyBorder="1"/>
    <xf numFmtId="0" fontId="0" fillId="0" borderId="40" xfId="0" applyBorder="1"/>
    <xf numFmtId="165" fontId="0" fillId="0" borderId="41" xfId="3" applyNumberFormat="1" applyFont="1" applyBorder="1"/>
    <xf numFmtId="165" fontId="0" fillId="0" borderId="42" xfId="3" applyNumberFormat="1" applyFont="1" applyBorder="1"/>
    <xf numFmtId="165" fontId="0" fillId="0" borderId="42" xfId="3" applyNumberFormat="1" applyFont="1" applyBorder="1" applyAlignment="1">
      <alignment horizontal="right"/>
    </xf>
    <xf numFmtId="1" fontId="0" fillId="0" borderId="35" xfId="0" applyNumberFormat="1" applyBorder="1" applyAlignment="1">
      <alignment horizontal="right"/>
    </xf>
    <xf numFmtId="0" fontId="14" fillId="11" borderId="34" xfId="0" applyFont="1" applyFill="1" applyBorder="1"/>
    <xf numFmtId="165" fontId="14" fillId="11" borderId="1" xfId="3" applyNumberFormat="1" applyFont="1" applyFill="1" applyBorder="1"/>
    <xf numFmtId="165" fontId="14" fillId="11" borderId="35" xfId="3" applyNumberFormat="1" applyFont="1" applyFill="1" applyBorder="1"/>
    <xf numFmtId="1" fontId="0" fillId="0" borderId="39" xfId="0" applyNumberFormat="1" applyBorder="1"/>
    <xf numFmtId="0" fontId="17" fillId="5" borderId="0" xfId="0" applyFont="1" applyFill="1" applyAlignment="1">
      <alignment horizontal="centerContinuous"/>
    </xf>
    <xf numFmtId="0" fontId="0" fillId="5" borderId="0" xfId="0" applyFill="1" applyAlignment="1">
      <alignment horizontal="centerContinuous"/>
    </xf>
    <xf numFmtId="0" fontId="0" fillId="12" borderId="0" xfId="0" applyFill="1"/>
    <xf numFmtId="165" fontId="14" fillId="10" borderId="1" xfId="3" applyNumberFormat="1" applyFont="1" applyFill="1" applyBorder="1"/>
    <xf numFmtId="0" fontId="0" fillId="0" borderId="37" xfId="0" applyBorder="1"/>
    <xf numFmtId="0" fontId="0" fillId="0" borderId="39" xfId="0" applyBorder="1"/>
    <xf numFmtId="1" fontId="0" fillId="0" borderId="35" xfId="0" applyNumberFormat="1" applyBorder="1"/>
    <xf numFmtId="0" fontId="14" fillId="10" borderId="34" xfId="0" applyFont="1" applyFill="1" applyBorder="1"/>
    <xf numFmtId="165" fontId="14" fillId="10" borderId="35" xfId="3" applyNumberFormat="1" applyFont="1" applyFill="1" applyBorder="1"/>
    <xf numFmtId="0" fontId="18" fillId="0" borderId="0" xfId="0" applyFont="1"/>
    <xf numFmtId="0" fontId="19" fillId="0" borderId="0" xfId="0" applyFont="1"/>
    <xf numFmtId="0" fontId="19" fillId="0" borderId="0" xfId="0" quotePrefix="1" applyFont="1"/>
    <xf numFmtId="0" fontId="21" fillId="0" borderId="0" xfId="0" applyFont="1"/>
    <xf numFmtId="0" fontId="22" fillId="6" borderId="0" xfId="0" applyFont="1" applyFill="1" applyAlignment="1">
      <alignment horizontal="left" indent="1"/>
    </xf>
    <xf numFmtId="0" fontId="22" fillId="6" borderId="3" xfId="0" applyFont="1" applyFill="1" applyBorder="1" applyAlignment="1">
      <alignment horizontal="left" indent="1"/>
    </xf>
    <xf numFmtId="0" fontId="19" fillId="0" borderId="0" xfId="0" applyFont="1" applyAlignment="1">
      <alignment horizontal="center"/>
    </xf>
    <xf numFmtId="0" fontId="3" fillId="6" borderId="10" xfId="0" applyFont="1" applyFill="1" applyBorder="1"/>
    <xf numFmtId="0" fontId="0" fillId="6" borderId="11" xfId="0" applyFill="1" applyBorder="1"/>
    <xf numFmtId="0" fontId="0" fillId="6" borderId="12" xfId="0" applyFill="1" applyBorder="1"/>
    <xf numFmtId="0" fontId="19" fillId="5" borderId="10" xfId="0" applyFont="1" applyFill="1" applyBorder="1"/>
    <xf numFmtId="0" fontId="0" fillId="5" borderId="11" xfId="0" applyFill="1" applyBorder="1"/>
    <xf numFmtId="0" fontId="0" fillId="5" borderId="2" xfId="0" applyFill="1" applyBorder="1"/>
    <xf numFmtId="0" fontId="0" fillId="5" borderId="0" xfId="0" applyFill="1"/>
    <xf numFmtId="0" fontId="0" fillId="5" borderId="13" xfId="0" applyFill="1" applyBorder="1"/>
    <xf numFmtId="0" fontId="0" fillId="5" borderId="9" xfId="0" applyFill="1" applyBorder="1"/>
    <xf numFmtId="1" fontId="0" fillId="7" borderId="11" xfId="0" applyNumberFormat="1" applyFill="1" applyBorder="1"/>
    <xf numFmtId="165" fontId="0" fillId="7" borderId="11" xfId="3" applyNumberFormat="1" applyFont="1" applyFill="1" applyBorder="1"/>
    <xf numFmtId="165" fontId="0" fillId="7" borderId="12" xfId="3" applyNumberFormat="1" applyFont="1" applyFill="1" applyBorder="1"/>
    <xf numFmtId="165" fontId="0" fillId="7" borderId="9" xfId="3" applyNumberFormat="1" applyFont="1" applyFill="1" applyBorder="1"/>
    <xf numFmtId="165" fontId="0" fillId="7" borderId="14" xfId="3" applyNumberFormat="1" applyFont="1" applyFill="1" applyBorder="1"/>
    <xf numFmtId="0" fontId="0" fillId="5" borderId="12" xfId="0" applyFill="1" applyBorder="1"/>
    <xf numFmtId="0" fontId="0" fillId="5" borderId="3" xfId="0" applyFill="1" applyBorder="1"/>
    <xf numFmtId="0" fontId="0" fillId="5" borderId="14" xfId="0" applyFill="1" applyBorder="1"/>
    <xf numFmtId="0" fontId="0" fillId="8" borderId="0" xfId="0" applyFill="1" applyAlignment="1" applyProtection="1">
      <alignment horizontal="right"/>
      <protection locked="0"/>
    </xf>
    <xf numFmtId="0" fontId="0" fillId="8" borderId="0" xfId="0" applyFill="1" applyProtection="1">
      <protection locked="0"/>
    </xf>
    <xf numFmtId="0" fontId="0" fillId="8" borderId="9" xfId="0" applyFill="1" applyBorder="1" applyProtection="1">
      <protection locked="0"/>
    </xf>
    <xf numFmtId="164" fontId="0" fillId="8" borderId="3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indent="1"/>
      <protection locked="0"/>
    </xf>
    <xf numFmtId="0" fontId="9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8" borderId="23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8" borderId="26" xfId="0" applyFill="1" applyBorder="1" applyProtection="1">
      <protection locked="0"/>
    </xf>
    <xf numFmtId="164" fontId="16" fillId="0" borderId="0" xfId="1" applyNumberFormat="1" applyFont="1"/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8" borderId="18" xfId="0" applyFill="1" applyBorder="1" applyAlignment="1" applyProtection="1">
      <alignment horizontal="center"/>
      <protection locked="0"/>
    </xf>
    <xf numFmtId="0" fontId="0" fillId="8" borderId="23" xfId="0" applyFill="1" applyBorder="1" applyAlignment="1" applyProtection="1">
      <alignment horizontal="center"/>
      <protection locked="0"/>
    </xf>
    <xf numFmtId="1" fontId="0" fillId="8" borderId="10" xfId="0" applyNumberFormat="1" applyFill="1" applyBorder="1" applyAlignment="1" applyProtection="1">
      <alignment horizontal="center"/>
      <protection locked="0"/>
    </xf>
    <xf numFmtId="1" fontId="0" fillId="8" borderId="11" xfId="0" applyNumberFormat="1" applyFill="1" applyBorder="1" applyAlignment="1" applyProtection="1">
      <alignment horizontal="center"/>
      <protection locked="0"/>
    </xf>
    <xf numFmtId="1" fontId="0" fillId="8" borderId="12" xfId="0" applyNumberFormat="1" applyFill="1" applyBorder="1" applyAlignment="1" applyProtection="1">
      <alignment horizontal="center"/>
      <protection locked="0"/>
    </xf>
    <xf numFmtId="1" fontId="0" fillId="8" borderId="21" xfId="0" applyNumberFormat="1" applyFill="1" applyBorder="1" applyAlignment="1" applyProtection="1">
      <alignment horizontal="center"/>
      <protection locked="0"/>
    </xf>
    <xf numFmtId="0" fontId="0" fillId="8" borderId="17" xfId="0" applyFill="1" applyBorder="1" applyAlignment="1" applyProtection="1">
      <alignment horizontal="center"/>
      <protection locked="0"/>
    </xf>
    <xf numFmtId="0" fontId="0" fillId="8" borderId="16" xfId="0" applyFill="1" applyBorder="1" applyAlignment="1" applyProtection="1">
      <alignment horizontal="center"/>
      <protection locked="0"/>
    </xf>
    <xf numFmtId="1" fontId="0" fillId="8" borderId="2" xfId="0" applyNumberFormat="1" applyFill="1" applyBorder="1" applyAlignment="1" applyProtection="1">
      <alignment horizontal="center"/>
      <protection locked="0"/>
    </xf>
    <xf numFmtId="1" fontId="0" fillId="8" borderId="0" xfId="0" applyNumberFormat="1" applyFill="1" applyAlignment="1" applyProtection="1">
      <alignment horizontal="center"/>
      <protection locked="0"/>
    </xf>
    <xf numFmtId="1" fontId="0" fillId="8" borderId="3" xfId="0" applyNumberFormat="1" applyFill="1" applyBorder="1" applyAlignment="1" applyProtection="1">
      <alignment horizontal="center"/>
      <protection locked="0"/>
    </xf>
    <xf numFmtId="1" fontId="0" fillId="8" borderId="15" xfId="0" applyNumberFormat="1" applyFill="1" applyBorder="1" applyAlignment="1" applyProtection="1">
      <alignment horizontal="center"/>
      <protection locked="0"/>
    </xf>
    <xf numFmtId="0" fontId="0" fillId="8" borderId="19" xfId="0" applyFill="1" applyBorder="1" applyAlignment="1" applyProtection="1">
      <alignment horizontal="center"/>
      <protection locked="0"/>
    </xf>
    <xf numFmtId="0" fontId="0" fillId="8" borderId="26" xfId="0" applyFill="1" applyBorder="1" applyAlignment="1" applyProtection="1">
      <alignment horizontal="center"/>
      <protection locked="0"/>
    </xf>
    <xf numFmtId="1" fontId="0" fillId="8" borderId="13" xfId="0" applyNumberFormat="1" applyFill="1" applyBorder="1" applyAlignment="1" applyProtection="1">
      <alignment horizontal="center"/>
      <protection locked="0"/>
    </xf>
    <xf numFmtId="1" fontId="0" fillId="8" borderId="9" xfId="0" applyNumberFormat="1" applyFill="1" applyBorder="1" applyAlignment="1" applyProtection="1">
      <alignment horizontal="center"/>
      <protection locked="0"/>
    </xf>
    <xf numFmtId="1" fontId="0" fillId="8" borderId="14" xfId="0" applyNumberFormat="1" applyFill="1" applyBorder="1" applyAlignment="1" applyProtection="1">
      <alignment horizontal="center"/>
      <protection locked="0"/>
    </xf>
    <xf numFmtId="1" fontId="0" fillId="8" borderId="27" xfId="0" applyNumberFormat="1" applyFill="1" applyBorder="1" applyAlignment="1" applyProtection="1">
      <alignment horizontal="center"/>
      <protection locked="0"/>
    </xf>
    <xf numFmtId="1" fontId="0" fillId="6" borderId="10" xfId="0" applyNumberFormat="1" applyFill="1" applyBorder="1" applyAlignment="1" applyProtection="1">
      <alignment horizontal="center"/>
      <protection locked="0"/>
    </xf>
    <xf numFmtId="1" fontId="0" fillId="6" borderId="11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1" fontId="0" fillId="6" borderId="0" xfId="0" applyNumberFormat="1" applyFill="1" applyAlignment="1" applyProtection="1">
      <alignment horizontal="center"/>
      <protection locked="0"/>
    </xf>
    <xf numFmtId="1" fontId="0" fillId="6" borderId="3" xfId="0" applyNumberFormat="1" applyFill="1" applyBorder="1" applyAlignment="1" applyProtection="1">
      <alignment horizontal="center"/>
      <protection locked="0"/>
    </xf>
    <xf numFmtId="1" fontId="0" fillId="6" borderId="13" xfId="0" applyNumberFormat="1" applyFill="1" applyBorder="1" applyAlignment="1" applyProtection="1">
      <alignment horizontal="center"/>
      <protection locked="0"/>
    </xf>
    <xf numFmtId="1" fontId="0" fillId="6" borderId="9" xfId="0" applyNumberFormat="1" applyFill="1" applyBorder="1" applyAlignment="1" applyProtection="1">
      <alignment horizontal="center"/>
      <protection locked="0"/>
    </xf>
    <xf numFmtId="1" fontId="0" fillId="6" borderId="14" xfId="0" applyNumberFormat="1" applyFill="1" applyBorder="1" applyAlignment="1" applyProtection="1">
      <alignment horizontal="center"/>
      <protection locked="0"/>
    </xf>
    <xf numFmtId="1" fontId="0" fillId="6" borderId="21" xfId="0" applyNumberFormat="1" applyFill="1" applyBorder="1" applyAlignment="1" applyProtection="1">
      <alignment horizontal="center"/>
      <protection locked="0"/>
    </xf>
    <xf numFmtId="1" fontId="0" fillId="6" borderId="15" xfId="0" applyNumberFormat="1" applyFill="1" applyBorder="1" applyAlignment="1" applyProtection="1">
      <alignment horizontal="center"/>
      <protection locked="0"/>
    </xf>
    <xf numFmtId="1" fontId="0" fillId="6" borderId="27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7" borderId="11" xfId="0" applyNumberFormat="1" applyFill="1" applyBorder="1" applyAlignment="1" applyProtection="1">
      <alignment horizontal="center"/>
      <protection locked="0"/>
    </xf>
    <xf numFmtId="1" fontId="0" fillId="7" borderId="21" xfId="0" applyNumberFormat="1" applyFill="1" applyBorder="1" applyAlignment="1" applyProtection="1">
      <alignment horizontal="center"/>
      <protection locked="0"/>
    </xf>
    <xf numFmtId="1" fontId="0" fillId="7" borderId="0" xfId="0" applyNumberFormat="1" applyFill="1" applyAlignment="1" applyProtection="1">
      <alignment horizontal="center"/>
      <protection locked="0"/>
    </xf>
    <xf numFmtId="1" fontId="0" fillId="7" borderId="15" xfId="0" applyNumberFormat="1" applyFill="1" applyBorder="1" applyAlignment="1" applyProtection="1">
      <alignment horizontal="center"/>
      <protection locked="0"/>
    </xf>
    <xf numFmtId="1" fontId="0" fillId="7" borderId="9" xfId="0" applyNumberFormat="1" applyFill="1" applyBorder="1" applyAlignment="1" applyProtection="1">
      <alignment horizontal="center"/>
      <protection locked="0"/>
    </xf>
    <xf numFmtId="1" fontId="0" fillId="7" borderId="2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13" borderId="11" xfId="0" applyNumberFormat="1" applyFill="1" applyBorder="1" applyAlignment="1" applyProtection="1">
      <alignment horizontal="center"/>
      <protection locked="0"/>
    </xf>
    <xf numFmtId="1" fontId="0" fillId="13" borderId="21" xfId="0" applyNumberFormat="1" applyFill="1" applyBorder="1" applyAlignment="1" applyProtection="1">
      <alignment horizontal="center"/>
      <protection locked="0"/>
    </xf>
    <xf numFmtId="1" fontId="0" fillId="13" borderId="0" xfId="0" applyNumberFormat="1" applyFill="1" applyAlignment="1" applyProtection="1">
      <alignment horizontal="center"/>
      <protection locked="0"/>
    </xf>
    <xf numFmtId="1" fontId="0" fillId="13" borderId="15" xfId="0" applyNumberFormat="1" applyFill="1" applyBorder="1" applyAlignment="1" applyProtection="1">
      <alignment horizontal="center"/>
      <protection locked="0"/>
    </xf>
    <xf numFmtId="1" fontId="0" fillId="13" borderId="9" xfId="0" applyNumberFormat="1" applyFill="1" applyBorder="1" applyAlignment="1" applyProtection="1">
      <alignment horizontal="center"/>
      <protection locked="0"/>
    </xf>
    <xf numFmtId="1" fontId="0" fillId="13" borderId="27" xfId="0" applyNumberFormat="1" applyFill="1" applyBorder="1" applyAlignment="1" applyProtection="1">
      <alignment horizontal="center"/>
      <protection locked="0"/>
    </xf>
    <xf numFmtId="0" fontId="0" fillId="13" borderId="11" xfId="0" applyFill="1" applyBorder="1" applyAlignment="1" applyProtection="1">
      <alignment horizontal="center"/>
      <protection locked="0"/>
    </xf>
    <xf numFmtId="0" fontId="0" fillId="13" borderId="12" xfId="0" applyFill="1" applyBorder="1" applyAlignment="1" applyProtection="1">
      <alignment horizontal="center"/>
      <protection locked="0"/>
    </xf>
    <xf numFmtId="0" fontId="0" fillId="13" borderId="0" xfId="0" applyFill="1" applyAlignment="1" applyProtection="1">
      <alignment horizontal="center"/>
      <protection locked="0"/>
    </xf>
    <xf numFmtId="0" fontId="0" fillId="13" borderId="3" xfId="0" applyFill="1" applyBorder="1" applyAlignment="1" applyProtection="1">
      <alignment horizontal="center"/>
      <protection locked="0"/>
    </xf>
    <xf numFmtId="0" fontId="0" fillId="13" borderId="9" xfId="0" applyFill="1" applyBorder="1" applyAlignment="1" applyProtection="1">
      <alignment horizontal="center"/>
      <protection locked="0"/>
    </xf>
    <xf numFmtId="0" fontId="0" fillId="13" borderId="14" xfId="0" applyFill="1" applyBorder="1" applyAlignment="1" applyProtection="1">
      <alignment horizontal="center"/>
      <protection locked="0"/>
    </xf>
    <xf numFmtId="1" fontId="0" fillId="14" borderId="11" xfId="0" applyNumberFormat="1" applyFill="1" applyBorder="1" applyAlignment="1" applyProtection="1">
      <alignment horizontal="center"/>
      <protection locked="0"/>
    </xf>
    <xf numFmtId="0" fontId="0" fillId="14" borderId="11" xfId="0" applyFill="1" applyBorder="1" applyAlignment="1" applyProtection="1">
      <alignment horizontal="center"/>
      <protection locked="0"/>
    </xf>
    <xf numFmtId="0" fontId="0" fillId="14" borderId="12" xfId="0" applyFill="1" applyBorder="1" applyAlignment="1" applyProtection="1">
      <alignment horizontal="center"/>
      <protection locked="0"/>
    </xf>
    <xf numFmtId="1" fontId="0" fillId="14" borderId="0" xfId="0" applyNumberFormat="1" applyFill="1" applyAlignment="1" applyProtection="1">
      <alignment horizontal="center"/>
      <protection locked="0"/>
    </xf>
    <xf numFmtId="0" fontId="0" fillId="14" borderId="0" xfId="0" applyFill="1" applyAlignment="1" applyProtection="1">
      <alignment horizontal="center"/>
      <protection locked="0"/>
    </xf>
    <xf numFmtId="0" fontId="0" fillId="14" borderId="3" xfId="0" applyFill="1" applyBorder="1" applyAlignment="1" applyProtection="1">
      <alignment horizontal="center"/>
      <protection locked="0"/>
    </xf>
    <xf numFmtId="1" fontId="0" fillId="14" borderId="9" xfId="0" applyNumberFormat="1" applyFill="1" applyBorder="1" applyAlignment="1" applyProtection="1">
      <alignment horizontal="center"/>
      <protection locked="0"/>
    </xf>
    <xf numFmtId="0" fontId="0" fillId="14" borderId="9" xfId="0" applyFill="1" applyBorder="1" applyAlignment="1" applyProtection="1">
      <alignment horizontal="center"/>
      <protection locked="0"/>
    </xf>
    <xf numFmtId="0" fontId="0" fillId="14" borderId="14" xfId="0" applyFill="1" applyBorder="1" applyAlignment="1" applyProtection="1">
      <alignment horizontal="center"/>
      <protection locked="0"/>
    </xf>
    <xf numFmtId="164" fontId="0" fillId="0" borderId="20" xfId="1" applyNumberFormat="1" applyFont="1" applyBorder="1"/>
    <xf numFmtId="9" fontId="0" fillId="0" borderId="0" xfId="0" applyNumberFormat="1"/>
    <xf numFmtId="0" fontId="14" fillId="3" borderId="0" xfId="0" applyFont="1" applyFill="1"/>
    <xf numFmtId="9" fontId="0" fillId="0" borderId="0" xfId="6" applyFont="1"/>
    <xf numFmtId="1" fontId="16" fillId="0" borderId="20" xfId="0" applyNumberFormat="1" applyFont="1" applyBorder="1"/>
    <xf numFmtId="164" fontId="0" fillId="8" borderId="3" xfId="1" applyNumberFormat="1" applyFont="1" applyFill="1" applyBorder="1"/>
    <xf numFmtId="164" fontId="0" fillId="8" borderId="0" xfId="1" applyNumberFormat="1" applyFont="1" applyFill="1" applyBorder="1"/>
    <xf numFmtId="0" fontId="3" fillId="0" borderId="20" xfId="0" applyFont="1" applyBorder="1" applyAlignment="1">
      <alignment horizontal="center" wrapText="1"/>
    </xf>
    <xf numFmtId="0" fontId="0" fillId="0" borderId="1" xfId="0" applyBorder="1"/>
    <xf numFmtId="0" fontId="0" fillId="0" borderId="5" xfId="0" applyBorder="1"/>
    <xf numFmtId="164" fontId="0" fillId="0" borderId="20" xfId="0" applyNumberFormat="1" applyBorder="1" applyAlignment="1">
      <alignment vertic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left" indent="1"/>
    </xf>
    <xf numFmtId="0" fontId="22" fillId="6" borderId="12" xfId="0" applyFont="1" applyFill="1" applyBorder="1" applyAlignment="1">
      <alignment horizontal="left" indent="1"/>
    </xf>
    <xf numFmtId="0" fontId="22" fillId="6" borderId="0" xfId="0" applyFont="1" applyFill="1" applyAlignment="1">
      <alignment horizontal="left" indent="1"/>
    </xf>
    <xf numFmtId="0" fontId="22" fillId="6" borderId="3" xfId="0" applyFont="1" applyFill="1" applyBorder="1" applyAlignment="1">
      <alignment horizontal="left" indent="1"/>
    </xf>
    <xf numFmtId="0" fontId="22" fillId="6" borderId="9" xfId="0" applyFont="1" applyFill="1" applyBorder="1" applyAlignment="1">
      <alignment horizontal="left" indent="1"/>
    </xf>
    <xf numFmtId="0" fontId="22" fillId="6" borderId="14" xfId="0" applyFont="1" applyFill="1" applyBorder="1" applyAlignment="1">
      <alignment horizontal="left" indent="1"/>
    </xf>
    <xf numFmtId="1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10" borderId="0" xfId="0" applyFont="1" applyFill="1" applyAlignment="1">
      <alignment horizontal="center"/>
    </xf>
    <xf numFmtId="0" fontId="0" fillId="6" borderId="22" xfId="0" applyFill="1" applyBorder="1" applyAlignment="1" applyProtection="1">
      <alignment horizontal="center" wrapText="1"/>
      <protection locked="0"/>
    </xf>
    <xf numFmtId="0" fontId="0" fillId="6" borderId="24" xfId="0" applyFill="1" applyBorder="1" applyAlignment="1" applyProtection="1">
      <alignment horizontal="center" wrapText="1"/>
      <protection locked="0"/>
    </xf>
    <xf numFmtId="0" fontId="0" fillId="6" borderId="25" xfId="0" applyFill="1" applyBorder="1" applyAlignment="1" applyProtection="1">
      <alignment horizontal="center" wrapText="1"/>
      <protection locked="0"/>
    </xf>
    <xf numFmtId="0" fontId="6" fillId="6" borderId="22" xfId="0" applyFont="1" applyFill="1" applyBorder="1" applyAlignment="1">
      <alignment horizontal="center" wrapText="1"/>
    </xf>
    <xf numFmtId="0" fontId="6" fillId="6" borderId="24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20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/>
  </cellXfs>
  <cellStyles count="7">
    <cellStyle name="Comma" xfId="3" builtinId="3"/>
    <cellStyle name="Currency" xfId="1" builtinId="4"/>
    <cellStyle name="Currency 2" xfId="5" xr:uid="{00000000-0005-0000-0000-000002000000}"/>
    <cellStyle name="Hyperlink" xfId="2" builtinId="8"/>
    <cellStyle name="Normal" xfId="0" builtinId="0"/>
    <cellStyle name="Normal 100" xfId="4" xr:uid="{00000000-0005-0000-0000-000005000000}"/>
    <cellStyle name="Percent" xfId="6" builtinId="5"/>
  </cellStyles>
  <dxfs count="0"/>
  <tableStyles count="0" defaultTableStyle="TableStyleMedium2" defaultPivotStyle="PivotStyleLight16"/>
  <colors>
    <mruColors>
      <color rgb="FFDFDFEB"/>
      <color rgb="FF007F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223724</xdr:colOff>
      <xdr:row>1</xdr:row>
      <xdr:rowOff>80963</xdr:rowOff>
    </xdr:from>
    <xdr:to>
      <xdr:col>9</xdr:col>
      <xdr:colOff>436144</xdr:colOff>
      <xdr:row>21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724" y="261938"/>
          <a:ext cx="6079820" cy="36718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Nursing\OFM\Budget\FY15\FY15%20Budget%20Hearing\Backup%20Data\FY15%20SON%20Budget%20Hearing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b04006\AppData\Local\Microsoft\Windows\INetCache\Content.Outlook\WJ7G7UWB\MSSRIB%20-%20Revenue%20and%20Expenses%20Forecast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 2 FY13"/>
      <sheetName val="Ledger 2 FY14"/>
      <sheetName val="Ledger 2 FY15 6months"/>
      <sheetName val="Ledger 4 FY13"/>
      <sheetName val="Ledger 4 FY14"/>
      <sheetName val="Ledger 4 FY15 6months"/>
      <sheetName val="L4 Accounts Backup"/>
      <sheetName val="Perm-One Time all accts"/>
      <sheetName val="expenses L2 as of 1-13-15"/>
      <sheetName val="L4 payroll summary 1-14-15"/>
      <sheetName val="L2 payroll summary 1-14-15"/>
      <sheetName val="L2 payroll summary FY16-FY17"/>
      <sheetName val="Faculty on Grants"/>
      <sheetName val="L2 Backup Sheet"/>
      <sheetName val="L4 Accounts used for L4 sum"/>
      <sheetName val="Current Unrestricted Summary"/>
      <sheetName val="Ledger 2"/>
      <sheetName val="Ledger 4"/>
      <sheetName val="Use of Funds"/>
      <sheetName val="CEIN P&amp;L"/>
      <sheetName val="SON Account Status"/>
      <sheetName val="University Funding"/>
      <sheetName val="future payroll"/>
      <sheetName val="Undergrad Clinical"/>
      <sheetName val="Perm-One Time Expectations"/>
      <sheetName val="L2 as of 1-1-15"/>
      <sheetName val="filled position summary 1-13-15"/>
      <sheetName val="FY15 salaries as of 1-13-15"/>
      <sheetName val="CEIN-Spring 2015"/>
      <sheetName val="Undergrad-Grad Spring 2015"/>
      <sheetName val="Undergrad-Grad Fall 2014"/>
      <sheetName val="CEIN-Fall 2014"/>
      <sheetName val="CEIN-BS Summer 2014"/>
      <sheetName val="FY15 CEIN through 123114"/>
      <sheetName val="FY14 CEIN Expenses"/>
      <sheetName val="FY15 Awards"/>
      <sheetName val="Background"/>
      <sheetName val="Future Funding"/>
      <sheetName val="SON Account Status (2)"/>
      <sheetName val="Current Fund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s_Correct"/>
      <sheetName val="Fall 2024 Start"/>
      <sheetName val="Tuition Rates"/>
      <sheetName val="Fees - do not use"/>
      <sheetName val="Lookups"/>
    </sheetNames>
    <sheetDataSet>
      <sheetData sheetId="0"/>
      <sheetData sheetId="1">
        <row r="1">
          <cell r="B1" t="str">
            <v>MSSRIB degree (including MS Admits and Accerelated MS Admits)</v>
          </cell>
        </row>
        <row r="5">
          <cell r="B5" t="str">
            <v>Program start date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ursar.uconn.edu/graduate-students-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68"/>
  <sheetViews>
    <sheetView showGridLines="0" topLeftCell="A26" zoomScale="90" zoomScaleNormal="90" workbookViewId="0">
      <selection activeCell="B15" sqref="B15"/>
    </sheetView>
  </sheetViews>
  <sheetFormatPr defaultRowHeight="14.5" x14ac:dyDescent="0.35"/>
  <cols>
    <col min="1" max="1" width="3.1796875" customWidth="1"/>
    <col min="2" max="2" width="4" customWidth="1"/>
    <col min="3" max="3" width="48.54296875" customWidth="1"/>
    <col min="4" max="4" width="14.7265625" customWidth="1"/>
    <col min="5" max="5" width="10.81640625" customWidth="1"/>
    <col min="6" max="6" width="12.54296875" bestFit="1" customWidth="1"/>
    <col min="7" max="7" width="12.54296875" customWidth="1"/>
    <col min="8" max="8" width="16.81640625" style="1" customWidth="1"/>
    <col min="9" max="9" width="14.81640625" customWidth="1"/>
    <col min="10" max="10" width="6.81640625" bestFit="1" customWidth="1"/>
    <col min="11" max="12" width="13.453125" customWidth="1"/>
    <col min="13" max="13" width="13.81640625" style="1" customWidth="1"/>
    <col min="14" max="17" width="13.26953125" customWidth="1"/>
    <col min="18" max="18" width="13.26953125" style="1" customWidth="1"/>
    <col min="19" max="22" width="13.26953125" customWidth="1"/>
    <col min="23" max="23" width="13.26953125" style="1" customWidth="1"/>
    <col min="24" max="27" width="13.26953125" customWidth="1"/>
    <col min="28" max="28" width="13.26953125" style="1" customWidth="1"/>
  </cols>
  <sheetData>
    <row r="1" spans="2:28" ht="18.5" x14ac:dyDescent="0.45">
      <c r="B1" s="146" t="s">
        <v>129</v>
      </c>
      <c r="K1" s="43"/>
      <c r="L1" s="43"/>
    </row>
    <row r="2" spans="2:28" x14ac:dyDescent="0.35">
      <c r="B2" t="s">
        <v>0</v>
      </c>
    </row>
    <row r="3" spans="2:28" x14ac:dyDescent="0.35">
      <c r="B3" s="20" t="s">
        <v>78</v>
      </c>
    </row>
    <row r="5" spans="2:28" x14ac:dyDescent="0.35">
      <c r="B5" s="36" t="s">
        <v>1</v>
      </c>
      <c r="C5" s="37"/>
      <c r="D5" s="37"/>
      <c r="E5" s="37"/>
      <c r="F5" s="37"/>
      <c r="G5" s="37"/>
      <c r="H5" s="38"/>
      <c r="I5" s="74" t="s">
        <v>130</v>
      </c>
      <c r="J5" s="74"/>
      <c r="K5" s="74"/>
      <c r="L5" s="74"/>
      <c r="M5" s="182"/>
    </row>
    <row r="6" spans="2:28" x14ac:dyDescent="0.35">
      <c r="B6" s="39" t="s">
        <v>2</v>
      </c>
      <c r="C6" s="40"/>
      <c r="D6" s="170"/>
      <c r="E6" s="282" t="s">
        <v>149</v>
      </c>
      <c r="F6" s="282"/>
      <c r="G6" s="282"/>
      <c r="H6" s="283"/>
      <c r="I6" s="177"/>
    </row>
    <row r="7" spans="2:28" x14ac:dyDescent="0.35">
      <c r="B7" s="39" t="s">
        <v>60</v>
      </c>
      <c r="C7" s="40"/>
      <c r="D7" s="170"/>
      <c r="E7" s="284" t="s">
        <v>149</v>
      </c>
      <c r="F7" s="284"/>
      <c r="G7" s="284"/>
      <c r="H7" s="285"/>
      <c r="I7" s="177"/>
    </row>
    <row r="8" spans="2:28" x14ac:dyDescent="0.35">
      <c r="B8" s="39" t="s">
        <v>147</v>
      </c>
      <c r="C8" s="40"/>
      <c r="D8" s="171"/>
      <c r="E8" s="284" t="s">
        <v>5</v>
      </c>
      <c r="F8" s="284"/>
      <c r="G8" s="284"/>
      <c r="H8" s="285"/>
      <c r="I8" s="178"/>
    </row>
    <row r="9" spans="2:28" x14ac:dyDescent="0.35">
      <c r="B9" s="39" t="s">
        <v>172</v>
      </c>
      <c r="C9" s="40"/>
      <c r="D9" s="171"/>
      <c r="E9" s="284" t="s">
        <v>5</v>
      </c>
      <c r="F9" s="284"/>
      <c r="G9" s="284"/>
      <c r="H9" s="285"/>
      <c r="I9" s="178"/>
      <c r="N9" s="46"/>
    </row>
    <row r="10" spans="2:28" x14ac:dyDescent="0.35">
      <c r="B10" s="39" t="s">
        <v>173</v>
      </c>
      <c r="C10" s="40"/>
      <c r="D10" s="171"/>
      <c r="E10" s="150" t="s">
        <v>5</v>
      </c>
      <c r="F10" s="150"/>
      <c r="G10" s="150"/>
      <c r="H10" s="151"/>
      <c r="I10" s="178"/>
    </row>
    <row r="11" spans="2:28" x14ac:dyDescent="0.35">
      <c r="B11" s="41" t="s">
        <v>148</v>
      </c>
      <c r="C11" s="42"/>
      <c r="D11" s="172"/>
      <c r="E11" s="286" t="s">
        <v>150</v>
      </c>
      <c r="F11" s="286"/>
      <c r="G11" s="286"/>
      <c r="H11" s="287"/>
      <c r="I11" s="174"/>
    </row>
    <row r="12" spans="2:28" x14ac:dyDescent="0.35">
      <c r="E12" s="66"/>
      <c r="F12" s="66"/>
      <c r="G12" s="66"/>
      <c r="H12" s="66"/>
      <c r="M12" s="67"/>
      <c r="R12" s="67"/>
      <c r="W12" s="67"/>
      <c r="AB12" s="67"/>
    </row>
    <row r="13" spans="2:28" x14ac:dyDescent="0.35">
      <c r="B13" s="147" t="s">
        <v>146</v>
      </c>
      <c r="T13" s="76"/>
      <c r="U13" s="76"/>
      <c r="V13" s="76"/>
    </row>
    <row r="14" spans="2:28" x14ac:dyDescent="0.35">
      <c r="B14" s="148" t="s">
        <v>204</v>
      </c>
      <c r="T14" s="76"/>
      <c r="U14" s="76"/>
      <c r="V14" s="76"/>
    </row>
    <row r="15" spans="2:28" x14ac:dyDescent="0.35">
      <c r="B15" s="43"/>
      <c r="T15" s="76"/>
      <c r="U15" s="76"/>
      <c r="V15" s="76"/>
    </row>
    <row r="16" spans="2:28" x14ac:dyDescent="0.35">
      <c r="B16" s="147" t="s">
        <v>192</v>
      </c>
    </row>
    <row r="17" spans="2:29" x14ac:dyDescent="0.35">
      <c r="B17" s="32"/>
      <c r="C17" s="33"/>
      <c r="D17" s="279" t="s">
        <v>8</v>
      </c>
      <c r="E17" s="280"/>
      <c r="F17" s="280"/>
      <c r="G17" s="280"/>
      <c r="H17" s="281"/>
      <c r="I17" s="279" t="s">
        <v>9</v>
      </c>
      <c r="J17" s="280"/>
      <c r="K17" s="280"/>
      <c r="L17" s="280"/>
      <c r="M17" s="281"/>
      <c r="N17" s="279" t="s">
        <v>10</v>
      </c>
      <c r="O17" s="280"/>
      <c r="P17" s="280"/>
      <c r="Q17" s="280"/>
      <c r="R17" s="281"/>
      <c r="S17" s="279" t="s">
        <v>11</v>
      </c>
      <c r="T17" s="280"/>
      <c r="U17" s="280"/>
      <c r="V17" s="280"/>
      <c r="W17" s="281"/>
      <c r="X17" s="279" t="s">
        <v>12</v>
      </c>
      <c r="Y17" s="280"/>
      <c r="Z17" s="280"/>
      <c r="AA17" s="280"/>
      <c r="AB17" s="281"/>
    </row>
    <row r="18" spans="2:29" x14ac:dyDescent="0.35">
      <c r="B18" s="34" t="s">
        <v>13</v>
      </c>
      <c r="C18" s="16"/>
      <c r="D18" s="276" t="s">
        <v>17</v>
      </c>
      <c r="E18" s="277"/>
      <c r="F18" s="277"/>
      <c r="G18" s="277"/>
      <c r="H18" s="278"/>
      <c r="I18" s="276" t="s">
        <v>18</v>
      </c>
      <c r="J18" s="277"/>
      <c r="K18" s="277"/>
      <c r="L18" s="277"/>
      <c r="M18" s="278"/>
      <c r="N18" s="276" t="s">
        <v>92</v>
      </c>
      <c r="O18" s="277"/>
      <c r="P18" s="277"/>
      <c r="Q18" s="277"/>
      <c r="R18" s="278"/>
      <c r="S18" s="276" t="s">
        <v>93</v>
      </c>
      <c r="T18" s="277"/>
      <c r="U18" s="277"/>
      <c r="V18" s="277"/>
      <c r="W18" s="278"/>
      <c r="X18" s="276" t="s">
        <v>131</v>
      </c>
      <c r="Y18" s="277"/>
      <c r="Z18" s="277"/>
      <c r="AA18" s="277"/>
      <c r="AB18" s="278"/>
    </row>
    <row r="19" spans="2:29" s="12" customFormat="1" ht="29" x14ac:dyDescent="0.35">
      <c r="B19" s="35"/>
      <c r="C19" s="17" t="s">
        <v>19</v>
      </c>
      <c r="D19" s="11" t="s">
        <v>20</v>
      </c>
      <c r="E19" s="18" t="s">
        <v>21</v>
      </c>
      <c r="F19" s="18"/>
      <c r="G19" s="18"/>
      <c r="H19" s="10" t="s">
        <v>133</v>
      </c>
      <c r="I19" s="11" t="s">
        <v>20</v>
      </c>
      <c r="J19" s="18" t="s">
        <v>21</v>
      </c>
      <c r="K19" s="18"/>
      <c r="L19" s="18"/>
      <c r="M19" s="10" t="s">
        <v>133</v>
      </c>
      <c r="N19" s="11" t="s">
        <v>20</v>
      </c>
      <c r="O19" s="18" t="s">
        <v>21</v>
      </c>
      <c r="P19" s="18"/>
      <c r="Q19" s="18"/>
      <c r="R19" s="10" t="s">
        <v>133</v>
      </c>
      <c r="S19" s="11" t="s">
        <v>20</v>
      </c>
      <c r="T19" s="18" t="s">
        <v>21</v>
      </c>
      <c r="U19" s="18"/>
      <c r="V19" s="18"/>
      <c r="W19" s="10" t="s">
        <v>133</v>
      </c>
      <c r="X19" s="11" t="s">
        <v>20</v>
      </c>
      <c r="Y19" s="18" t="s">
        <v>21</v>
      </c>
      <c r="Z19" s="18"/>
      <c r="AA19" s="18"/>
      <c r="AB19" s="10" t="s">
        <v>133</v>
      </c>
    </row>
    <row r="20" spans="2:29" x14ac:dyDescent="0.35">
      <c r="B20" s="4"/>
      <c r="C20" t="s">
        <v>24</v>
      </c>
      <c r="D20" s="87">
        <f>'Plan of Study Worksheet'!F56</f>
        <v>0</v>
      </c>
      <c r="E20" s="19">
        <f>'Plan of Study Worksheet'!F57</f>
        <v>0</v>
      </c>
      <c r="F20" s="19"/>
      <c r="G20" s="19"/>
      <c r="H20" s="88">
        <f>E20*$D$8</f>
        <v>0</v>
      </c>
      <c r="I20" s="87">
        <f>'Plan of Study Worksheet'!I56</f>
        <v>0</v>
      </c>
      <c r="J20" s="19">
        <f>'Plan of Study Worksheet'!I57</f>
        <v>0</v>
      </c>
      <c r="K20" s="19"/>
      <c r="L20" s="19"/>
      <c r="M20" s="88">
        <f>J20*$D$8</f>
        <v>0</v>
      </c>
      <c r="N20" s="87">
        <f>'Plan of Study Worksheet'!L56</f>
        <v>0</v>
      </c>
      <c r="O20" s="19">
        <f>'Plan of Study Worksheet'!L57</f>
        <v>0</v>
      </c>
      <c r="P20" s="19"/>
      <c r="Q20" s="19"/>
      <c r="R20" s="88">
        <f>O20*$D$8</f>
        <v>0</v>
      </c>
      <c r="S20" s="87">
        <f>'Plan of Study Worksheet'!O56</f>
        <v>0</v>
      </c>
      <c r="T20" s="19">
        <f>'Plan of Study Worksheet'!R57</f>
        <v>0</v>
      </c>
      <c r="U20" s="19"/>
      <c r="V20" s="19"/>
      <c r="W20" s="88">
        <f>T20*$D$8</f>
        <v>0</v>
      </c>
      <c r="X20" s="87">
        <f>'Plan of Study Worksheet'!R56</f>
        <v>0</v>
      </c>
      <c r="Y20" s="19">
        <f>'Plan of Study Worksheet'!R57</f>
        <v>0</v>
      </c>
      <c r="Z20" s="19"/>
      <c r="AA20" s="19"/>
      <c r="AB20" s="88">
        <f>Y20*$D$8</f>
        <v>0</v>
      </c>
    </row>
    <row r="21" spans="2:29" x14ac:dyDescent="0.35">
      <c r="B21" s="4"/>
      <c r="C21" t="s">
        <v>22</v>
      </c>
      <c r="D21" s="87">
        <f>'Plan of Study Worksheet'!G56</f>
        <v>0</v>
      </c>
      <c r="E21" s="19">
        <f>'Plan of Study Worksheet'!G57</f>
        <v>0</v>
      </c>
      <c r="F21" s="19"/>
      <c r="G21" s="19"/>
      <c r="H21" s="88">
        <f>E21*D8</f>
        <v>0</v>
      </c>
      <c r="I21" s="87">
        <f>'Plan of Study Worksheet'!J56</f>
        <v>0</v>
      </c>
      <c r="J21" s="19">
        <f>'Plan of Study Worksheet'!J57</f>
        <v>0</v>
      </c>
      <c r="K21" s="19"/>
      <c r="L21" s="19"/>
      <c r="M21" s="88">
        <f>J21*D8</f>
        <v>0</v>
      </c>
      <c r="N21" s="87">
        <f>'Plan of Study Worksheet'!M56</f>
        <v>0</v>
      </c>
      <c r="O21" s="19">
        <f>'Plan of Study Worksheet'!M57</f>
        <v>0</v>
      </c>
      <c r="P21" s="19"/>
      <c r="Q21" s="19"/>
      <c r="R21" s="88">
        <f>O21*D8</f>
        <v>0</v>
      </c>
      <c r="S21" s="87">
        <f>'Plan of Study Worksheet'!P56</f>
        <v>0</v>
      </c>
      <c r="T21" s="19">
        <f>'Plan of Study Worksheet'!S57</f>
        <v>0</v>
      </c>
      <c r="U21" s="19"/>
      <c r="V21" s="19"/>
      <c r="W21" s="88">
        <f>T21*D8</f>
        <v>0</v>
      </c>
      <c r="X21" s="87">
        <f>'Plan of Study Worksheet'!S56</f>
        <v>0</v>
      </c>
      <c r="Y21" s="19">
        <f>'Plan of Study Worksheet'!S57</f>
        <v>0</v>
      </c>
      <c r="Z21" s="19"/>
      <c r="AA21" s="19"/>
      <c r="AB21" s="88">
        <f>Y21*D8</f>
        <v>0</v>
      </c>
      <c r="AC21" s="76"/>
    </row>
    <row r="22" spans="2:29" x14ac:dyDescent="0.35">
      <c r="B22" s="4"/>
      <c r="C22" t="s">
        <v>23</v>
      </c>
      <c r="D22" s="87">
        <f>'Plan of Study Worksheet'!H56</f>
        <v>0</v>
      </c>
      <c r="E22" s="19">
        <f>'Plan of Study Worksheet'!H57</f>
        <v>0</v>
      </c>
      <c r="F22" s="19"/>
      <c r="G22" s="19"/>
      <c r="H22" s="88">
        <f>E22*D8</f>
        <v>0</v>
      </c>
      <c r="I22" s="87">
        <f>'Plan of Study Worksheet'!K56</f>
        <v>0</v>
      </c>
      <c r="J22" s="19">
        <f>'Plan of Study Worksheet'!K57</f>
        <v>0</v>
      </c>
      <c r="K22" s="19"/>
      <c r="L22" s="19"/>
      <c r="M22" s="88">
        <f>J22*D8</f>
        <v>0</v>
      </c>
      <c r="N22" s="87">
        <f>'Plan of Study Worksheet'!N56</f>
        <v>0</v>
      </c>
      <c r="O22" s="19">
        <f>'Plan of Study Worksheet'!N57</f>
        <v>0</v>
      </c>
      <c r="P22" s="19"/>
      <c r="Q22" s="19"/>
      <c r="R22" s="88">
        <f>O22*D8</f>
        <v>0</v>
      </c>
      <c r="S22" s="87">
        <f>'Plan of Study Worksheet'!Q56</f>
        <v>0</v>
      </c>
      <c r="T22" s="19">
        <f>'Plan of Study Worksheet'!T57</f>
        <v>0</v>
      </c>
      <c r="U22" s="19"/>
      <c r="V22" s="19"/>
      <c r="W22" s="88">
        <f>T22*D8</f>
        <v>0</v>
      </c>
      <c r="X22" s="87">
        <f>'Plan of Study Worksheet'!T56</f>
        <v>0</v>
      </c>
      <c r="Y22" s="19">
        <f>'Plan of Study Worksheet'!T57</f>
        <v>0</v>
      </c>
      <c r="Z22" s="19"/>
      <c r="AA22" s="19"/>
      <c r="AB22" s="88">
        <f>Y22*D8</f>
        <v>0</v>
      </c>
    </row>
    <row r="23" spans="2:29" x14ac:dyDescent="0.35">
      <c r="B23" s="6" t="s">
        <v>25</v>
      </c>
      <c r="C23" s="15"/>
      <c r="D23" s="13"/>
      <c r="E23" s="14">
        <f>SUM(E21:E22)</f>
        <v>0</v>
      </c>
      <c r="F23" s="14"/>
      <c r="G23" s="14"/>
      <c r="H23" s="7">
        <f>SUM(H20:H22)</f>
        <v>0</v>
      </c>
      <c r="I23" s="13"/>
      <c r="J23" s="14">
        <f>SUM(J21:J22)</f>
        <v>0</v>
      </c>
      <c r="K23" s="14"/>
      <c r="L23" s="14"/>
      <c r="M23" s="7">
        <f>SUM(M20:M22)</f>
        <v>0</v>
      </c>
      <c r="N23" s="13"/>
      <c r="O23" s="14">
        <f>SUM(O21:O22)</f>
        <v>0</v>
      </c>
      <c r="P23" s="14"/>
      <c r="Q23" s="14"/>
      <c r="R23" s="7">
        <f>SUM(R20:R22)</f>
        <v>0</v>
      </c>
      <c r="S23" s="13"/>
      <c r="T23" s="14">
        <f>SUM(T21:T22)</f>
        <v>0</v>
      </c>
      <c r="U23" s="14"/>
      <c r="V23" s="14"/>
      <c r="W23" s="7">
        <f>SUM(W20:W22)</f>
        <v>0</v>
      </c>
      <c r="X23" s="13"/>
      <c r="Y23" s="14">
        <f>SUM(Y21:Y22)</f>
        <v>0</v>
      </c>
      <c r="Z23" s="14"/>
      <c r="AA23" s="14"/>
      <c r="AB23" s="7">
        <f>SUM(AB20:AB22)</f>
        <v>0</v>
      </c>
    </row>
    <row r="24" spans="2:29" x14ac:dyDescent="0.35">
      <c r="B24" s="4"/>
      <c r="D24" s="4"/>
      <c r="H24" s="5"/>
      <c r="I24" s="4"/>
      <c r="M24" s="5"/>
      <c r="N24" s="4"/>
      <c r="R24" s="5"/>
      <c r="S24" s="4"/>
      <c r="W24" s="5"/>
      <c r="X24" s="4"/>
      <c r="AB24" s="5"/>
    </row>
    <row r="25" spans="2:29" x14ac:dyDescent="0.35">
      <c r="B25" s="34" t="s">
        <v>26</v>
      </c>
      <c r="C25" s="16"/>
      <c r="D25" s="8"/>
      <c r="E25" s="16"/>
      <c r="F25" s="16"/>
      <c r="G25" s="16"/>
      <c r="H25" s="9"/>
      <c r="I25" s="8"/>
      <c r="J25" s="16"/>
      <c r="K25" s="16"/>
      <c r="L25" s="16"/>
      <c r="M25" s="9"/>
      <c r="N25" s="8"/>
      <c r="O25" s="16"/>
      <c r="P25" s="16"/>
      <c r="Q25" s="16"/>
      <c r="R25" s="9"/>
      <c r="S25" s="8"/>
      <c r="T25" s="16"/>
      <c r="U25" s="16"/>
      <c r="V25" s="16"/>
      <c r="W25" s="9"/>
      <c r="X25" s="8"/>
      <c r="Y25" s="16"/>
      <c r="Z25" s="16"/>
      <c r="AA25" s="16"/>
      <c r="AB25" s="9"/>
    </row>
    <row r="26" spans="2:29" x14ac:dyDescent="0.35">
      <c r="B26" s="4"/>
      <c r="C26" t="s">
        <v>142</v>
      </c>
      <c r="D26" s="4"/>
      <c r="H26" s="268">
        <v>0</v>
      </c>
      <c r="I26" s="4"/>
      <c r="M26" s="268">
        <v>0</v>
      </c>
      <c r="N26" s="4"/>
      <c r="R26" s="269">
        <v>0</v>
      </c>
      <c r="S26" s="4"/>
      <c r="W26" s="268">
        <v>0</v>
      </c>
      <c r="X26" s="4"/>
      <c r="AB26" s="268">
        <v>0</v>
      </c>
    </row>
    <row r="27" spans="2:29" x14ac:dyDescent="0.35">
      <c r="B27" s="4"/>
      <c r="C27" t="s">
        <v>143</v>
      </c>
      <c r="D27" s="4"/>
      <c r="H27" s="88">
        <f>Forecast!H26*0.47</f>
        <v>0</v>
      </c>
      <c r="I27" s="4"/>
      <c r="M27" s="88">
        <f>Forecast!M26*0.47</f>
        <v>0</v>
      </c>
      <c r="N27" s="4"/>
      <c r="R27" s="88">
        <f>Forecast!R26*0.47</f>
        <v>0</v>
      </c>
      <c r="S27" s="4"/>
      <c r="W27" s="88">
        <f>Forecast!W26*0.47</f>
        <v>0</v>
      </c>
      <c r="X27" s="4"/>
      <c r="AB27" s="88">
        <f>Forecast!AB26*0.47</f>
        <v>0</v>
      </c>
    </row>
    <row r="28" spans="2:29" x14ac:dyDescent="0.35">
      <c r="B28" s="4"/>
      <c r="C28" t="s">
        <v>144</v>
      </c>
      <c r="D28" s="4"/>
      <c r="H28" s="173">
        <v>0</v>
      </c>
      <c r="I28" s="4"/>
      <c r="M28" s="173">
        <v>0</v>
      </c>
      <c r="N28" s="4"/>
      <c r="R28" s="173">
        <v>0</v>
      </c>
      <c r="S28" s="4"/>
      <c r="W28" s="173">
        <v>0</v>
      </c>
      <c r="X28" s="4"/>
      <c r="AB28" s="173">
        <v>0</v>
      </c>
    </row>
    <row r="29" spans="2:29" x14ac:dyDescent="0.35">
      <c r="B29" s="4"/>
      <c r="C29" t="s">
        <v>145</v>
      </c>
      <c r="D29" s="4"/>
      <c r="H29" s="88">
        <f>H28*0.71</f>
        <v>0</v>
      </c>
      <c r="I29" s="4"/>
      <c r="M29" s="88">
        <f>M28*0.71</f>
        <v>0</v>
      </c>
      <c r="N29" s="4"/>
      <c r="R29" s="88">
        <f>R28*0.71</f>
        <v>0</v>
      </c>
      <c r="S29" s="4"/>
      <c r="W29" s="88">
        <f>W28*0.71</f>
        <v>0</v>
      </c>
      <c r="X29" s="4"/>
      <c r="AB29" s="88">
        <f>AB28*0.71</f>
        <v>0</v>
      </c>
    </row>
    <row r="30" spans="2:29" x14ac:dyDescent="0.35">
      <c r="B30" s="4"/>
      <c r="C30" t="s">
        <v>177</v>
      </c>
      <c r="D30" s="4"/>
      <c r="H30" s="173">
        <v>0</v>
      </c>
      <c r="I30" s="4"/>
      <c r="M30" s="173">
        <v>0</v>
      </c>
      <c r="N30" s="4"/>
      <c r="R30" s="173">
        <v>0</v>
      </c>
      <c r="S30" s="4"/>
      <c r="W30" s="173">
        <v>0</v>
      </c>
      <c r="X30" s="4"/>
      <c r="AB30" s="173">
        <v>0</v>
      </c>
    </row>
    <row r="31" spans="2:29" x14ac:dyDescent="0.35">
      <c r="B31" s="4"/>
      <c r="C31" t="s">
        <v>178</v>
      </c>
      <c r="D31" s="4"/>
      <c r="H31" s="88">
        <f>H30*0.212</f>
        <v>0</v>
      </c>
      <c r="I31" s="4"/>
      <c r="M31" s="88">
        <f>M30*0.212</f>
        <v>0</v>
      </c>
      <c r="N31" s="4"/>
      <c r="R31" s="88">
        <f>R30*0.212</f>
        <v>0</v>
      </c>
      <c r="S31" s="4"/>
      <c r="W31" s="88">
        <f>W30*0.212</f>
        <v>0</v>
      </c>
      <c r="X31" s="4"/>
      <c r="AB31" s="88">
        <f>AB30*0.212</f>
        <v>0</v>
      </c>
    </row>
    <row r="32" spans="2:29" x14ac:dyDescent="0.35">
      <c r="B32" s="4"/>
      <c r="C32" t="s">
        <v>74</v>
      </c>
      <c r="D32" s="4"/>
      <c r="H32" s="173">
        <v>0</v>
      </c>
      <c r="I32" s="4"/>
      <c r="M32" s="173">
        <v>0</v>
      </c>
      <c r="N32" s="4"/>
      <c r="R32" s="173">
        <v>0</v>
      </c>
      <c r="S32" s="4"/>
      <c r="W32" s="173">
        <v>0</v>
      </c>
      <c r="X32" s="4"/>
      <c r="AB32" s="173">
        <v>0</v>
      </c>
    </row>
    <row r="33" spans="2:28" x14ac:dyDescent="0.35">
      <c r="B33" s="4"/>
      <c r="C33" t="s">
        <v>27</v>
      </c>
      <c r="D33" s="4"/>
      <c r="H33" s="173">
        <v>0</v>
      </c>
      <c r="I33" s="4"/>
      <c r="M33" s="173">
        <v>0</v>
      </c>
      <c r="N33" s="4"/>
      <c r="R33" s="173">
        <v>0</v>
      </c>
      <c r="S33" s="4"/>
      <c r="W33" s="173">
        <v>0</v>
      </c>
      <c r="X33" s="4"/>
      <c r="AB33" s="173">
        <v>0</v>
      </c>
    </row>
    <row r="34" spans="2:28" x14ac:dyDescent="0.35">
      <c r="B34" s="4"/>
      <c r="C34" t="s">
        <v>28</v>
      </c>
      <c r="D34" s="4"/>
      <c r="H34" s="173">
        <v>0</v>
      </c>
      <c r="I34" s="4"/>
      <c r="M34" s="173">
        <v>0</v>
      </c>
      <c r="N34" s="4"/>
      <c r="R34" s="173">
        <v>0</v>
      </c>
      <c r="S34" s="4"/>
      <c r="W34" s="173">
        <v>0</v>
      </c>
      <c r="X34" s="4"/>
      <c r="AB34" s="173">
        <v>0</v>
      </c>
    </row>
    <row r="35" spans="2:28" x14ac:dyDescent="0.35">
      <c r="B35" s="4"/>
      <c r="C35" t="s">
        <v>171</v>
      </c>
      <c r="D35" s="4"/>
      <c r="H35" s="173">
        <v>0</v>
      </c>
      <c r="I35" s="4"/>
      <c r="M35" s="173">
        <v>0</v>
      </c>
      <c r="N35" s="4"/>
      <c r="R35" s="173">
        <v>0</v>
      </c>
      <c r="S35" s="4"/>
      <c r="W35" s="173">
        <v>0</v>
      </c>
      <c r="X35" s="4"/>
      <c r="AB35" s="173">
        <v>0</v>
      </c>
    </row>
    <row r="36" spans="2:28" x14ac:dyDescent="0.35">
      <c r="B36" s="4"/>
      <c r="C36" t="s">
        <v>174</v>
      </c>
      <c r="D36" s="4"/>
      <c r="H36" s="173">
        <v>0</v>
      </c>
      <c r="I36" s="4"/>
      <c r="M36" s="173">
        <v>0</v>
      </c>
      <c r="N36" s="4"/>
      <c r="R36" s="173">
        <v>0</v>
      </c>
      <c r="S36" s="4"/>
      <c r="W36" s="173">
        <v>0</v>
      </c>
      <c r="X36" s="4"/>
      <c r="AB36" s="173">
        <v>0</v>
      </c>
    </row>
    <row r="37" spans="2:28" x14ac:dyDescent="0.35">
      <c r="B37" s="4"/>
      <c r="C37" t="s">
        <v>29</v>
      </c>
      <c r="D37" s="4"/>
      <c r="H37" s="5">
        <f>H23*0.2</f>
        <v>0</v>
      </c>
      <c r="I37" s="4"/>
      <c r="M37" s="5">
        <f>M23*0.2</f>
        <v>0</v>
      </c>
      <c r="N37" s="4"/>
      <c r="R37" s="5">
        <f>R23*0.2</f>
        <v>0</v>
      </c>
      <c r="S37" s="4"/>
      <c r="W37" s="5">
        <f>W23*0.2</f>
        <v>0</v>
      </c>
      <c r="X37" s="4"/>
      <c r="AB37" s="5">
        <f>AB23*0.2</f>
        <v>0</v>
      </c>
    </row>
    <row r="38" spans="2:28" x14ac:dyDescent="0.35">
      <c r="B38" s="4"/>
      <c r="C38" t="s">
        <v>135</v>
      </c>
      <c r="D38" s="4"/>
      <c r="H38" s="5">
        <f>Fees!C45</f>
        <v>0</v>
      </c>
      <c r="I38" s="4"/>
      <c r="M38" s="5">
        <f>Fees!D45</f>
        <v>0</v>
      </c>
      <c r="N38" s="4"/>
      <c r="R38" s="5">
        <f>Fees!E45</f>
        <v>0</v>
      </c>
      <c r="S38" s="4"/>
      <c r="W38" s="5">
        <f>Fees!F45</f>
        <v>0</v>
      </c>
      <c r="X38" s="4"/>
      <c r="AB38" s="5">
        <f>Fees!G45</f>
        <v>0</v>
      </c>
    </row>
    <row r="39" spans="2:28" x14ac:dyDescent="0.35">
      <c r="B39" s="4"/>
      <c r="C39" t="s">
        <v>136</v>
      </c>
      <c r="D39" s="4"/>
      <c r="H39" s="5">
        <f>Fees!K42</f>
        <v>0</v>
      </c>
      <c r="I39" s="4"/>
      <c r="M39" s="5">
        <f>Fees!L42</f>
        <v>0</v>
      </c>
      <c r="N39" s="4"/>
      <c r="R39" s="5">
        <f>Fees!M42</f>
        <v>0</v>
      </c>
      <c r="S39" s="4"/>
      <c r="W39" s="5">
        <f>Fees!N42</f>
        <v>0</v>
      </c>
      <c r="X39" s="4"/>
      <c r="AB39" s="5">
        <f>Fees!O42</f>
        <v>0</v>
      </c>
    </row>
    <row r="40" spans="2:28" x14ac:dyDescent="0.35">
      <c r="B40" s="6" t="s">
        <v>30</v>
      </c>
      <c r="C40" s="15"/>
      <c r="D40" s="6"/>
      <c r="E40" s="3"/>
      <c r="F40" s="3"/>
      <c r="G40" s="3"/>
      <c r="H40" s="7">
        <f>SUM(H26:H39)</f>
        <v>0</v>
      </c>
      <c r="I40" s="6"/>
      <c r="J40" s="3"/>
      <c r="K40" s="3"/>
      <c r="L40" s="3"/>
      <c r="M40" s="7">
        <f>SUM(M26:M39)</f>
        <v>0</v>
      </c>
      <c r="N40" s="6"/>
      <c r="O40" s="3"/>
      <c r="P40" s="3"/>
      <c r="Q40" s="3"/>
      <c r="R40" s="7">
        <f>SUM(R26:R39)</f>
        <v>0</v>
      </c>
      <c r="S40" s="6"/>
      <c r="T40" s="3"/>
      <c r="U40" s="3"/>
      <c r="V40" s="3"/>
      <c r="W40" s="7">
        <f>SUM(W26:W39)</f>
        <v>0</v>
      </c>
      <c r="X40" s="6"/>
      <c r="Y40" s="3"/>
      <c r="Z40" s="3"/>
      <c r="AA40" s="3"/>
      <c r="AB40" s="7">
        <f>SUM(AB26:AB39)</f>
        <v>0</v>
      </c>
    </row>
    <row r="41" spans="2:28" x14ac:dyDescent="0.35">
      <c r="B41" s="4"/>
      <c r="D41" s="4"/>
      <c r="H41" s="5"/>
      <c r="I41" s="4"/>
      <c r="M41" s="5"/>
      <c r="N41" s="4"/>
      <c r="R41" s="5"/>
      <c r="S41" s="4"/>
      <c r="W41" s="5"/>
      <c r="X41" s="4"/>
      <c r="AB41" s="5"/>
    </row>
    <row r="42" spans="2:28" x14ac:dyDescent="0.35">
      <c r="B42" s="68" t="s">
        <v>124</v>
      </c>
      <c r="C42" s="69"/>
      <c r="D42" s="68"/>
      <c r="E42" s="69"/>
      <c r="F42" s="69"/>
      <c r="G42" s="69"/>
      <c r="H42" s="70">
        <f>H23-H40</f>
        <v>0</v>
      </c>
      <c r="I42" s="71"/>
      <c r="J42" s="72"/>
      <c r="K42" s="72"/>
      <c r="L42" s="72"/>
      <c r="M42" s="70">
        <f>M23-M40</f>
        <v>0</v>
      </c>
      <c r="N42" s="71"/>
      <c r="O42" s="72"/>
      <c r="P42" s="72"/>
      <c r="Q42" s="72"/>
      <c r="R42" s="70">
        <f>R23-R40</f>
        <v>0</v>
      </c>
      <c r="S42" s="71"/>
      <c r="T42" s="72"/>
      <c r="U42" s="72"/>
      <c r="V42" s="72"/>
      <c r="W42" s="70">
        <f>W23-W40</f>
        <v>0</v>
      </c>
      <c r="X42" s="71"/>
      <c r="Y42" s="72"/>
      <c r="Z42" s="72"/>
      <c r="AA42" s="72"/>
      <c r="AB42" s="70">
        <f>AB23-AB40</f>
        <v>0</v>
      </c>
    </row>
    <row r="45" spans="2:28" x14ac:dyDescent="0.35">
      <c r="B45" s="74" t="s">
        <v>94</v>
      </c>
    </row>
    <row r="46" spans="2:28" x14ac:dyDescent="0.35">
      <c r="B46" s="75" t="s">
        <v>137</v>
      </c>
    </row>
    <row r="47" spans="2:28" x14ac:dyDescent="0.35">
      <c r="B47" s="75" t="s">
        <v>125</v>
      </c>
    </row>
    <row r="49" spans="2:8" x14ac:dyDescent="0.35">
      <c r="B49" s="73" t="s">
        <v>134</v>
      </c>
    </row>
    <row r="50" spans="2:8" x14ac:dyDescent="0.35">
      <c r="B50" s="175" t="s">
        <v>175</v>
      </c>
      <c r="C50" s="174"/>
    </row>
    <row r="51" spans="2:8" x14ac:dyDescent="0.35">
      <c r="B51" s="175" t="s">
        <v>108</v>
      </c>
      <c r="C51" s="174"/>
    </row>
    <row r="52" spans="2:8" x14ac:dyDescent="0.35">
      <c r="B52" s="174" t="s">
        <v>95</v>
      </c>
      <c r="C52" s="174"/>
    </row>
    <row r="53" spans="2:8" x14ac:dyDescent="0.35">
      <c r="B53" s="174"/>
      <c r="C53" s="174"/>
    </row>
    <row r="54" spans="2:8" x14ac:dyDescent="0.35">
      <c r="B54" s="174"/>
      <c r="C54" s="176"/>
    </row>
    <row r="55" spans="2:8" x14ac:dyDescent="0.35">
      <c r="B55" s="174"/>
      <c r="C55" s="176"/>
    </row>
    <row r="56" spans="2:8" x14ac:dyDescent="0.35">
      <c r="B56" s="174"/>
      <c r="C56" s="176"/>
    </row>
    <row r="57" spans="2:8" x14ac:dyDescent="0.35">
      <c r="B57" s="174"/>
      <c r="C57" s="174"/>
    </row>
    <row r="58" spans="2:8" x14ac:dyDescent="0.35">
      <c r="B58" s="174"/>
      <c r="C58" s="176"/>
    </row>
    <row r="59" spans="2:8" x14ac:dyDescent="0.35">
      <c r="B59" s="174"/>
      <c r="C59" s="176"/>
    </row>
    <row r="60" spans="2:8" x14ac:dyDescent="0.35">
      <c r="B60" s="174"/>
      <c r="C60" s="174"/>
    </row>
    <row r="61" spans="2:8" x14ac:dyDescent="0.35">
      <c r="B61" s="174"/>
      <c r="C61" s="174"/>
    </row>
    <row r="62" spans="2:8" x14ac:dyDescent="0.35">
      <c r="B62" s="174"/>
      <c r="C62" s="174"/>
      <c r="H62"/>
    </row>
    <row r="63" spans="2:8" x14ac:dyDescent="0.35">
      <c r="B63" s="174"/>
      <c r="C63" s="174"/>
      <c r="H63"/>
    </row>
    <row r="64" spans="2:8" x14ac:dyDescent="0.35">
      <c r="B64" s="174"/>
      <c r="C64" s="174"/>
      <c r="H64"/>
    </row>
    <row r="65" spans="8:8" x14ac:dyDescent="0.35">
      <c r="H65"/>
    </row>
    <row r="66" spans="8:8" x14ac:dyDescent="0.35">
      <c r="H66"/>
    </row>
    <row r="67" spans="8:8" x14ac:dyDescent="0.35">
      <c r="H67"/>
    </row>
    <row r="68" spans="8:8" x14ac:dyDescent="0.35">
      <c r="H68"/>
    </row>
  </sheetData>
  <mergeCells count="15">
    <mergeCell ref="E6:H6"/>
    <mergeCell ref="E8:H8"/>
    <mergeCell ref="E9:H9"/>
    <mergeCell ref="E11:H11"/>
    <mergeCell ref="E7:H7"/>
    <mergeCell ref="D17:H17"/>
    <mergeCell ref="I17:M17"/>
    <mergeCell ref="N17:R17"/>
    <mergeCell ref="S17:W17"/>
    <mergeCell ref="X17:AB17"/>
    <mergeCell ref="D18:H18"/>
    <mergeCell ref="I18:M18"/>
    <mergeCell ref="N18:R18"/>
    <mergeCell ref="S18:W18"/>
    <mergeCell ref="X18:AB18"/>
  </mergeCells>
  <phoneticPr fontId="5" type="noConversion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Lookups!$A$2:$A$4</xm:f>
          </x14:formula1>
          <xm:sqref>D11:D12</xm:sqref>
        </x14:dataValidation>
        <x14:dataValidation type="list" allowBlank="1" showInputMessage="1" showErrorMessage="1" xr:uid="{00000000-0002-0000-0000-000002000000}">
          <x14:formula1>
            <xm:f>Lookups!$G$2:$G$4</xm:f>
          </x14:formula1>
          <xm:sqref>D7</xm:sqref>
        </x14:dataValidation>
        <x14:dataValidation type="list" allowBlank="1" showInputMessage="1" showErrorMessage="1" xr:uid="{00000000-0002-0000-0000-000003000000}">
          <x14:formula1>
            <xm:f>Lookups!$E$2:$E$12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2BC02-1C75-45B6-96F6-C38579B072D1}">
  <dimension ref="B2:F5"/>
  <sheetViews>
    <sheetView workbookViewId="0">
      <selection activeCell="C16" sqref="C16"/>
    </sheetView>
  </sheetViews>
  <sheetFormatPr defaultRowHeight="14.5" x14ac:dyDescent="0.35"/>
  <cols>
    <col min="1" max="1" width="5" customWidth="1"/>
    <col min="3" max="3" width="19.90625" customWidth="1"/>
    <col min="4" max="4" width="29.7265625" bestFit="1" customWidth="1"/>
    <col min="5" max="5" width="29.7265625" customWidth="1"/>
    <col min="6" max="6" width="21.36328125" bestFit="1" customWidth="1"/>
  </cols>
  <sheetData>
    <row r="2" spans="2:6" x14ac:dyDescent="0.35">
      <c r="B2" s="74" t="s">
        <v>180</v>
      </c>
    </row>
    <row r="3" spans="2:6" x14ac:dyDescent="0.35">
      <c r="B3" s="265" t="s">
        <v>182</v>
      </c>
      <c r="C3" s="265" t="s">
        <v>183</v>
      </c>
      <c r="D3" s="265" t="s">
        <v>185</v>
      </c>
      <c r="E3" s="265" t="s">
        <v>187</v>
      </c>
      <c r="F3" s="265" t="s">
        <v>186</v>
      </c>
    </row>
    <row r="4" spans="2:6" x14ac:dyDescent="0.35">
      <c r="B4" t="s">
        <v>181</v>
      </c>
      <c r="C4" t="s">
        <v>184</v>
      </c>
      <c r="D4" s="264">
        <v>0.4</v>
      </c>
      <c r="E4">
        <v>1</v>
      </c>
      <c r="F4" s="264">
        <f>0.4/4</f>
        <v>0.1</v>
      </c>
    </row>
    <row r="5" spans="2:6" x14ac:dyDescent="0.35">
      <c r="B5" t="s">
        <v>188</v>
      </c>
      <c r="C5" t="s">
        <v>189</v>
      </c>
      <c r="D5" s="264">
        <v>0.8</v>
      </c>
      <c r="E5">
        <v>1</v>
      </c>
      <c r="F5" s="266">
        <f>0.8/6</f>
        <v>0.13333333333333333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X145"/>
  <sheetViews>
    <sheetView showGridLines="0" tabSelected="1" topLeftCell="I49" workbookViewId="0">
      <selection activeCell="T116" sqref="T116"/>
    </sheetView>
  </sheetViews>
  <sheetFormatPr defaultRowHeight="14.5" x14ac:dyDescent="0.35"/>
  <cols>
    <col min="1" max="1" width="3.7265625" customWidth="1"/>
    <col min="2" max="2" width="10.1796875" customWidth="1"/>
    <col min="3" max="3" width="26.1796875" customWidth="1"/>
    <col min="4" max="4" width="12.26953125" customWidth="1"/>
    <col min="5" max="5" width="13.1796875" customWidth="1"/>
    <col min="6" max="6" width="12.26953125" bestFit="1" customWidth="1"/>
    <col min="7" max="8" width="11.81640625" bestFit="1" customWidth="1"/>
    <col min="9" max="9" width="12.26953125" bestFit="1" customWidth="1"/>
    <col min="10" max="17" width="13" bestFit="1" customWidth="1"/>
    <col min="18" max="18" width="12.54296875" bestFit="1" customWidth="1"/>
    <col min="19" max="19" width="10.26953125" bestFit="1" customWidth="1"/>
    <col min="20" max="20" width="10.7265625" bestFit="1" customWidth="1"/>
    <col min="23" max="23" width="11.453125" customWidth="1"/>
  </cols>
  <sheetData>
    <row r="1" spans="2:20" ht="18.5" x14ac:dyDescent="0.45">
      <c r="B1" s="146" t="s">
        <v>132</v>
      </c>
    </row>
    <row r="2" spans="2:20" x14ac:dyDescent="0.35">
      <c r="B2" s="149"/>
    </row>
    <row r="3" spans="2:20" x14ac:dyDescent="0.35">
      <c r="B3" s="147" t="s">
        <v>146</v>
      </c>
    </row>
    <row r="4" spans="2:20" x14ac:dyDescent="0.35">
      <c r="B4" s="148" t="s">
        <v>163</v>
      </c>
    </row>
    <row r="5" spans="2:20" x14ac:dyDescent="0.35">
      <c r="B5" s="148" t="s">
        <v>152</v>
      </c>
    </row>
    <row r="6" spans="2:20" x14ac:dyDescent="0.35">
      <c r="B6" s="147" t="s">
        <v>153</v>
      </c>
    </row>
    <row r="7" spans="2:20" x14ac:dyDescent="0.35">
      <c r="B7" s="43"/>
      <c r="F7" s="292" t="s">
        <v>154</v>
      </c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2:20" x14ac:dyDescent="0.35">
      <c r="B8" s="28"/>
      <c r="C8" s="300"/>
      <c r="D8" s="300"/>
      <c r="E8" s="301"/>
      <c r="F8" s="279" t="s">
        <v>104</v>
      </c>
      <c r="G8" s="280"/>
      <c r="H8" s="281"/>
      <c r="I8" s="299" t="s">
        <v>105</v>
      </c>
      <c r="J8" s="299"/>
      <c r="K8" s="299"/>
      <c r="L8" s="299" t="s">
        <v>106</v>
      </c>
      <c r="M8" s="299"/>
      <c r="N8" s="299"/>
      <c r="O8" s="299" t="s">
        <v>11</v>
      </c>
      <c r="P8" s="299"/>
      <c r="Q8" s="299"/>
      <c r="R8" s="299" t="s">
        <v>107</v>
      </c>
      <c r="S8" s="299"/>
      <c r="T8" s="299"/>
    </row>
    <row r="9" spans="2:20" ht="43.5" x14ac:dyDescent="0.35">
      <c r="B9" s="84"/>
      <c r="C9" s="82" t="s">
        <v>102</v>
      </c>
      <c r="D9" s="83" t="s">
        <v>114</v>
      </c>
      <c r="E9" s="183" t="s">
        <v>109</v>
      </c>
      <c r="F9" s="184" t="s">
        <v>24</v>
      </c>
      <c r="G9" s="183" t="s">
        <v>22</v>
      </c>
      <c r="H9" s="185" t="s">
        <v>23</v>
      </c>
      <c r="I9" s="183" t="s">
        <v>24</v>
      </c>
      <c r="J9" s="183" t="s">
        <v>110</v>
      </c>
      <c r="K9" s="186" t="s">
        <v>23</v>
      </c>
      <c r="L9" s="183" t="s">
        <v>24</v>
      </c>
      <c r="M9" s="183" t="s">
        <v>110</v>
      </c>
      <c r="N9" s="186" t="s">
        <v>111</v>
      </c>
      <c r="O9" s="183" t="s">
        <v>24</v>
      </c>
      <c r="P9" s="183" t="s">
        <v>110</v>
      </c>
      <c r="Q9" s="186" t="s">
        <v>111</v>
      </c>
      <c r="R9" s="183" t="s">
        <v>24</v>
      </c>
      <c r="S9" s="183" t="s">
        <v>110</v>
      </c>
      <c r="T9" s="186" t="s">
        <v>111</v>
      </c>
    </row>
    <row r="10" spans="2:20" x14ac:dyDescent="0.35">
      <c r="B10" s="293" t="s">
        <v>8</v>
      </c>
      <c r="C10" s="179" t="s">
        <v>151</v>
      </c>
      <c r="D10" s="187"/>
      <c r="E10" s="188"/>
      <c r="F10" s="189"/>
      <c r="G10" s="190"/>
      <c r="H10" s="191"/>
      <c r="I10" s="224"/>
      <c r="J10" s="224"/>
      <c r="K10" s="225"/>
      <c r="L10" s="230"/>
      <c r="M10" s="230"/>
      <c r="N10" s="231"/>
      <c r="O10" s="242"/>
      <c r="P10" s="242"/>
      <c r="Q10" s="243"/>
      <c r="R10" s="254"/>
      <c r="S10" s="255"/>
      <c r="T10" s="256"/>
    </row>
    <row r="11" spans="2:20" x14ac:dyDescent="0.35">
      <c r="B11" s="294"/>
      <c r="C11" s="180" t="s">
        <v>151</v>
      </c>
      <c r="D11" s="193"/>
      <c r="E11" s="194"/>
      <c r="F11" s="195"/>
      <c r="G11" s="196"/>
      <c r="H11" s="197"/>
      <c r="I11" s="226"/>
      <c r="J11" s="226"/>
      <c r="K11" s="227"/>
      <c r="L11" s="232"/>
      <c r="M11" s="232"/>
      <c r="N11" s="233"/>
      <c r="O11" s="244"/>
      <c r="P11" s="244"/>
      <c r="Q11" s="245"/>
      <c r="R11" s="257"/>
      <c r="S11" s="258"/>
      <c r="T11" s="259"/>
    </row>
    <row r="12" spans="2:20" x14ac:dyDescent="0.35">
      <c r="B12" s="294"/>
      <c r="C12" s="180" t="s">
        <v>151</v>
      </c>
      <c r="D12" s="193"/>
      <c r="E12" s="194"/>
      <c r="F12" s="195"/>
      <c r="G12" s="196"/>
      <c r="H12" s="197"/>
      <c r="I12" s="226"/>
      <c r="J12" s="226"/>
      <c r="K12" s="227"/>
      <c r="L12" s="232"/>
      <c r="M12" s="232"/>
      <c r="N12" s="233"/>
      <c r="O12" s="244"/>
      <c r="P12" s="244"/>
      <c r="Q12" s="245"/>
      <c r="R12" s="257"/>
      <c r="S12" s="258"/>
      <c r="T12" s="259"/>
    </row>
    <row r="13" spans="2:20" x14ac:dyDescent="0.35">
      <c r="B13" s="294"/>
      <c r="C13" s="180" t="s">
        <v>151</v>
      </c>
      <c r="D13" s="193"/>
      <c r="E13" s="194"/>
      <c r="F13" s="195"/>
      <c r="G13" s="196"/>
      <c r="H13" s="197"/>
      <c r="I13" s="226"/>
      <c r="J13" s="226"/>
      <c r="K13" s="227"/>
      <c r="L13" s="232"/>
      <c r="M13" s="232"/>
      <c r="N13" s="233"/>
      <c r="O13" s="244"/>
      <c r="P13" s="244"/>
      <c r="Q13" s="245"/>
      <c r="R13" s="257"/>
      <c r="S13" s="258"/>
      <c r="T13" s="259"/>
    </row>
    <row r="14" spans="2:20" x14ac:dyDescent="0.35">
      <c r="B14" s="294"/>
      <c r="C14" s="180" t="s">
        <v>151</v>
      </c>
      <c r="D14" s="193"/>
      <c r="E14" s="194"/>
      <c r="F14" s="195"/>
      <c r="G14" s="196"/>
      <c r="H14" s="197"/>
      <c r="I14" s="226"/>
      <c r="J14" s="226"/>
      <c r="K14" s="227"/>
      <c r="L14" s="232"/>
      <c r="M14" s="232"/>
      <c r="N14" s="233"/>
      <c r="O14" s="244"/>
      <c r="P14" s="244"/>
      <c r="Q14" s="245"/>
      <c r="R14" s="257"/>
      <c r="S14" s="258"/>
      <c r="T14" s="259"/>
    </row>
    <row r="15" spans="2:20" x14ac:dyDescent="0.35">
      <c r="B15" s="294"/>
      <c r="C15" s="180" t="s">
        <v>151</v>
      </c>
      <c r="D15" s="193"/>
      <c r="E15" s="194"/>
      <c r="F15" s="195"/>
      <c r="G15" s="196"/>
      <c r="H15" s="197"/>
      <c r="I15" s="226"/>
      <c r="J15" s="226"/>
      <c r="K15" s="227"/>
      <c r="L15" s="232"/>
      <c r="M15" s="232"/>
      <c r="N15" s="233"/>
      <c r="O15" s="244"/>
      <c r="P15" s="244"/>
      <c r="Q15" s="245"/>
      <c r="R15" s="257"/>
      <c r="S15" s="258"/>
      <c r="T15" s="259"/>
    </row>
    <row r="16" spans="2:20" x14ac:dyDescent="0.35">
      <c r="B16" s="294"/>
      <c r="C16" s="180" t="s">
        <v>151</v>
      </c>
      <c r="D16" s="193"/>
      <c r="E16" s="194"/>
      <c r="F16" s="195"/>
      <c r="G16" s="196"/>
      <c r="H16" s="197"/>
      <c r="I16" s="226"/>
      <c r="J16" s="226"/>
      <c r="K16" s="227"/>
      <c r="L16" s="232"/>
      <c r="M16" s="232"/>
      <c r="N16" s="233"/>
      <c r="O16" s="244"/>
      <c r="P16" s="244"/>
      <c r="Q16" s="245"/>
      <c r="R16" s="257"/>
      <c r="S16" s="258"/>
      <c r="T16" s="259"/>
    </row>
    <row r="17" spans="2:20" x14ac:dyDescent="0.35">
      <c r="B17" s="294"/>
      <c r="C17" s="180" t="s">
        <v>151</v>
      </c>
      <c r="D17" s="193"/>
      <c r="E17" s="194"/>
      <c r="F17" s="195"/>
      <c r="G17" s="196"/>
      <c r="H17" s="197"/>
      <c r="I17" s="226"/>
      <c r="J17" s="226"/>
      <c r="K17" s="227"/>
      <c r="L17" s="232"/>
      <c r="M17" s="232"/>
      <c r="N17" s="233"/>
      <c r="O17" s="244"/>
      <c r="P17" s="244"/>
      <c r="Q17" s="245"/>
      <c r="R17" s="257"/>
      <c r="S17" s="258"/>
      <c r="T17" s="259"/>
    </row>
    <row r="18" spans="2:20" x14ac:dyDescent="0.35">
      <c r="B18" s="294"/>
      <c r="C18" s="180" t="s">
        <v>151</v>
      </c>
      <c r="D18" s="193"/>
      <c r="E18" s="194"/>
      <c r="F18" s="195"/>
      <c r="G18" s="196"/>
      <c r="H18" s="197"/>
      <c r="I18" s="226"/>
      <c r="J18" s="226"/>
      <c r="K18" s="227"/>
      <c r="L18" s="232"/>
      <c r="M18" s="232"/>
      <c r="N18" s="233"/>
      <c r="O18" s="244"/>
      <c r="P18" s="244"/>
      <c r="Q18" s="245"/>
      <c r="R18" s="257"/>
      <c r="S18" s="258"/>
      <c r="T18" s="259"/>
    </row>
    <row r="19" spans="2:20" x14ac:dyDescent="0.35">
      <c r="B19" s="294"/>
      <c r="C19" s="180" t="s">
        <v>151</v>
      </c>
      <c r="D19" s="193"/>
      <c r="E19" s="194"/>
      <c r="F19" s="195"/>
      <c r="G19" s="196"/>
      <c r="H19" s="197"/>
      <c r="I19" s="226"/>
      <c r="J19" s="226"/>
      <c r="K19" s="227"/>
      <c r="L19" s="232"/>
      <c r="M19" s="232"/>
      <c r="N19" s="233"/>
      <c r="O19" s="244"/>
      <c r="P19" s="244"/>
      <c r="Q19" s="245"/>
      <c r="R19" s="257"/>
      <c r="S19" s="258"/>
      <c r="T19" s="259"/>
    </row>
    <row r="20" spans="2:20" x14ac:dyDescent="0.35">
      <c r="B20" s="294"/>
      <c r="C20" s="180" t="s">
        <v>151</v>
      </c>
      <c r="D20" s="193"/>
      <c r="E20" s="194"/>
      <c r="F20" s="195"/>
      <c r="G20" s="196"/>
      <c r="H20" s="197"/>
      <c r="I20" s="226"/>
      <c r="J20" s="226"/>
      <c r="K20" s="227"/>
      <c r="L20" s="232"/>
      <c r="M20" s="232"/>
      <c r="N20" s="233"/>
      <c r="O20" s="244"/>
      <c r="P20" s="244"/>
      <c r="Q20" s="245"/>
      <c r="R20" s="257"/>
      <c r="S20" s="258"/>
      <c r="T20" s="259"/>
    </row>
    <row r="21" spans="2:20" x14ac:dyDescent="0.35">
      <c r="B21" s="294"/>
      <c r="C21" s="180" t="s">
        <v>151</v>
      </c>
      <c r="D21" s="193"/>
      <c r="E21" s="194"/>
      <c r="F21" s="195"/>
      <c r="G21" s="196"/>
      <c r="H21" s="197"/>
      <c r="I21" s="226"/>
      <c r="J21" s="226"/>
      <c r="K21" s="227"/>
      <c r="L21" s="232"/>
      <c r="M21" s="232"/>
      <c r="N21" s="233"/>
      <c r="O21" s="244"/>
      <c r="P21" s="244"/>
      <c r="Q21" s="245"/>
      <c r="R21" s="257"/>
      <c r="S21" s="258"/>
      <c r="T21" s="259"/>
    </row>
    <row r="22" spans="2:20" x14ac:dyDescent="0.35">
      <c r="B22" s="294"/>
      <c r="C22" s="180" t="s">
        <v>151</v>
      </c>
      <c r="D22" s="193"/>
      <c r="E22" s="194"/>
      <c r="F22" s="195"/>
      <c r="G22" s="196"/>
      <c r="H22" s="197"/>
      <c r="I22" s="226"/>
      <c r="J22" s="226"/>
      <c r="K22" s="227"/>
      <c r="L22" s="232"/>
      <c r="M22" s="232"/>
      <c r="N22" s="233"/>
      <c r="O22" s="244"/>
      <c r="P22" s="244"/>
      <c r="Q22" s="245"/>
      <c r="R22" s="257"/>
      <c r="S22" s="258"/>
      <c r="T22" s="259"/>
    </row>
    <row r="23" spans="2:20" x14ac:dyDescent="0.35">
      <c r="B23" s="294"/>
      <c r="C23" s="180" t="s">
        <v>151</v>
      </c>
      <c r="D23" s="193"/>
      <c r="E23" s="194"/>
      <c r="F23" s="195"/>
      <c r="G23" s="196"/>
      <c r="H23" s="197"/>
      <c r="I23" s="226"/>
      <c r="J23" s="226"/>
      <c r="K23" s="227"/>
      <c r="L23" s="232"/>
      <c r="M23" s="232"/>
      <c r="N23" s="233"/>
      <c r="O23" s="244"/>
      <c r="P23" s="244"/>
      <c r="Q23" s="245"/>
      <c r="R23" s="257"/>
      <c r="S23" s="258"/>
      <c r="T23" s="259"/>
    </row>
    <row r="24" spans="2:20" x14ac:dyDescent="0.35">
      <c r="B24" s="295"/>
      <c r="C24" s="181" t="s">
        <v>151</v>
      </c>
      <c r="D24" s="199"/>
      <c r="E24" s="200"/>
      <c r="F24" s="201"/>
      <c r="G24" s="202"/>
      <c r="H24" s="203"/>
      <c r="I24" s="228"/>
      <c r="J24" s="228"/>
      <c r="K24" s="229"/>
      <c r="L24" s="234"/>
      <c r="M24" s="234"/>
      <c r="N24" s="235"/>
      <c r="O24" s="246"/>
      <c r="P24" s="246"/>
      <c r="Q24" s="247"/>
      <c r="R24" s="260"/>
      <c r="S24" s="261"/>
      <c r="T24" s="262"/>
    </row>
    <row r="25" spans="2:20" x14ac:dyDescent="0.35">
      <c r="B25" s="293" t="s">
        <v>9</v>
      </c>
      <c r="C25" s="179" t="s">
        <v>151</v>
      </c>
      <c r="D25" s="187"/>
      <c r="E25" s="188"/>
      <c r="F25" s="205"/>
      <c r="G25" s="206"/>
      <c r="H25" s="207"/>
      <c r="I25" s="190"/>
      <c r="J25" s="190"/>
      <c r="K25" s="192"/>
      <c r="L25" s="224"/>
      <c r="M25" s="224"/>
      <c r="N25" s="225"/>
      <c r="O25" s="230"/>
      <c r="P25" s="230"/>
      <c r="Q25" s="231"/>
      <c r="R25" s="242"/>
      <c r="S25" s="248"/>
      <c r="T25" s="249"/>
    </row>
    <row r="26" spans="2:20" x14ac:dyDescent="0.35">
      <c r="B26" s="294"/>
      <c r="C26" s="180" t="s">
        <v>151</v>
      </c>
      <c r="D26" s="193"/>
      <c r="E26" s="194"/>
      <c r="F26" s="208"/>
      <c r="G26" s="209"/>
      <c r="H26" s="210"/>
      <c r="I26" s="196"/>
      <c r="J26" s="196"/>
      <c r="K26" s="198"/>
      <c r="L26" s="226"/>
      <c r="M26" s="226"/>
      <c r="N26" s="227"/>
      <c r="O26" s="232"/>
      <c r="P26" s="232"/>
      <c r="Q26" s="233"/>
      <c r="R26" s="244"/>
      <c r="S26" s="250"/>
      <c r="T26" s="251"/>
    </row>
    <row r="27" spans="2:20" x14ac:dyDescent="0.35">
      <c r="B27" s="294"/>
      <c r="C27" s="180" t="s">
        <v>151</v>
      </c>
      <c r="D27" s="193"/>
      <c r="E27" s="194"/>
      <c r="F27" s="208"/>
      <c r="G27" s="209"/>
      <c r="H27" s="210"/>
      <c r="I27" s="196"/>
      <c r="J27" s="196"/>
      <c r="K27" s="198"/>
      <c r="L27" s="226"/>
      <c r="M27" s="226"/>
      <c r="N27" s="227"/>
      <c r="O27" s="232"/>
      <c r="P27" s="232"/>
      <c r="Q27" s="233"/>
      <c r="R27" s="244"/>
      <c r="S27" s="250"/>
      <c r="T27" s="251"/>
    </row>
    <row r="28" spans="2:20" x14ac:dyDescent="0.35">
      <c r="B28" s="294"/>
      <c r="C28" s="180" t="s">
        <v>151</v>
      </c>
      <c r="D28" s="193"/>
      <c r="E28" s="194"/>
      <c r="F28" s="208"/>
      <c r="G28" s="209"/>
      <c r="H28" s="210"/>
      <c r="I28" s="196"/>
      <c r="J28" s="196"/>
      <c r="K28" s="198"/>
      <c r="L28" s="226"/>
      <c r="M28" s="226"/>
      <c r="N28" s="227"/>
      <c r="O28" s="232"/>
      <c r="P28" s="232"/>
      <c r="Q28" s="233"/>
      <c r="R28" s="244"/>
      <c r="S28" s="250"/>
      <c r="T28" s="251"/>
    </row>
    <row r="29" spans="2:20" x14ac:dyDescent="0.35">
      <c r="B29" s="294"/>
      <c r="C29" s="180" t="s">
        <v>151</v>
      </c>
      <c r="D29" s="193"/>
      <c r="E29" s="194"/>
      <c r="F29" s="208"/>
      <c r="G29" s="209"/>
      <c r="H29" s="210"/>
      <c r="I29" s="196"/>
      <c r="J29" s="196"/>
      <c r="K29" s="198"/>
      <c r="L29" s="226"/>
      <c r="M29" s="226"/>
      <c r="N29" s="227"/>
      <c r="O29" s="232"/>
      <c r="P29" s="232"/>
      <c r="Q29" s="233"/>
      <c r="R29" s="244"/>
      <c r="S29" s="250"/>
      <c r="T29" s="251"/>
    </row>
    <row r="30" spans="2:20" x14ac:dyDescent="0.35">
      <c r="B30" s="294"/>
      <c r="C30" s="180" t="s">
        <v>151</v>
      </c>
      <c r="D30" s="193"/>
      <c r="E30" s="194"/>
      <c r="F30" s="208"/>
      <c r="G30" s="209"/>
      <c r="H30" s="210"/>
      <c r="I30" s="196"/>
      <c r="J30" s="196"/>
      <c r="K30" s="198"/>
      <c r="L30" s="226"/>
      <c r="M30" s="226"/>
      <c r="N30" s="227"/>
      <c r="O30" s="232"/>
      <c r="P30" s="232"/>
      <c r="Q30" s="233"/>
      <c r="R30" s="244"/>
      <c r="S30" s="250"/>
      <c r="T30" s="251"/>
    </row>
    <row r="31" spans="2:20" x14ac:dyDescent="0.35">
      <c r="B31" s="294"/>
      <c r="C31" s="180" t="s">
        <v>151</v>
      </c>
      <c r="D31" s="193"/>
      <c r="E31" s="194"/>
      <c r="F31" s="208"/>
      <c r="G31" s="209"/>
      <c r="H31" s="210"/>
      <c r="I31" s="196"/>
      <c r="J31" s="196"/>
      <c r="K31" s="198"/>
      <c r="L31" s="226"/>
      <c r="M31" s="226"/>
      <c r="N31" s="227"/>
      <c r="O31" s="232"/>
      <c r="P31" s="232"/>
      <c r="Q31" s="233"/>
      <c r="R31" s="244"/>
      <c r="S31" s="250"/>
      <c r="T31" s="251"/>
    </row>
    <row r="32" spans="2:20" x14ac:dyDescent="0.35">
      <c r="B32" s="294"/>
      <c r="C32" s="180" t="s">
        <v>151</v>
      </c>
      <c r="D32" s="193"/>
      <c r="E32" s="194"/>
      <c r="F32" s="208"/>
      <c r="G32" s="209"/>
      <c r="H32" s="210"/>
      <c r="I32" s="196"/>
      <c r="J32" s="196"/>
      <c r="K32" s="198"/>
      <c r="L32" s="226"/>
      <c r="M32" s="226"/>
      <c r="N32" s="227"/>
      <c r="O32" s="232"/>
      <c r="P32" s="232"/>
      <c r="Q32" s="233"/>
      <c r="R32" s="244"/>
      <c r="S32" s="250"/>
      <c r="T32" s="251"/>
    </row>
    <row r="33" spans="2:20" x14ac:dyDescent="0.35">
      <c r="B33" s="294"/>
      <c r="C33" s="180" t="s">
        <v>151</v>
      </c>
      <c r="D33" s="193"/>
      <c r="E33" s="194"/>
      <c r="F33" s="208"/>
      <c r="G33" s="209"/>
      <c r="H33" s="210"/>
      <c r="I33" s="196"/>
      <c r="J33" s="196"/>
      <c r="K33" s="198"/>
      <c r="L33" s="226"/>
      <c r="M33" s="226"/>
      <c r="N33" s="227"/>
      <c r="O33" s="232"/>
      <c r="P33" s="232"/>
      <c r="Q33" s="233"/>
      <c r="R33" s="244"/>
      <c r="S33" s="250"/>
      <c r="T33" s="251"/>
    </row>
    <row r="34" spans="2:20" x14ac:dyDescent="0.35">
      <c r="B34" s="294"/>
      <c r="C34" s="180" t="s">
        <v>151</v>
      </c>
      <c r="D34" s="193"/>
      <c r="E34" s="194"/>
      <c r="F34" s="208"/>
      <c r="G34" s="209"/>
      <c r="H34" s="210"/>
      <c r="I34" s="196"/>
      <c r="J34" s="196"/>
      <c r="K34" s="198"/>
      <c r="L34" s="226"/>
      <c r="M34" s="226"/>
      <c r="N34" s="227"/>
      <c r="O34" s="232"/>
      <c r="P34" s="232"/>
      <c r="Q34" s="233"/>
      <c r="R34" s="244"/>
      <c r="S34" s="250"/>
      <c r="T34" s="251"/>
    </row>
    <row r="35" spans="2:20" x14ac:dyDescent="0.35">
      <c r="B35" s="294"/>
      <c r="C35" s="180" t="s">
        <v>151</v>
      </c>
      <c r="D35" s="193"/>
      <c r="E35" s="194"/>
      <c r="F35" s="208"/>
      <c r="G35" s="209"/>
      <c r="H35" s="210"/>
      <c r="I35" s="196"/>
      <c r="J35" s="196"/>
      <c r="K35" s="198"/>
      <c r="L35" s="226"/>
      <c r="M35" s="226"/>
      <c r="N35" s="227"/>
      <c r="O35" s="232"/>
      <c r="P35" s="232"/>
      <c r="Q35" s="233"/>
      <c r="R35" s="244"/>
      <c r="S35" s="250"/>
      <c r="T35" s="251"/>
    </row>
    <row r="36" spans="2:20" x14ac:dyDescent="0.35">
      <c r="B36" s="294"/>
      <c r="C36" s="180" t="s">
        <v>151</v>
      </c>
      <c r="D36" s="193"/>
      <c r="E36" s="194"/>
      <c r="F36" s="208"/>
      <c r="G36" s="209"/>
      <c r="H36" s="210"/>
      <c r="I36" s="196"/>
      <c r="J36" s="196"/>
      <c r="K36" s="198"/>
      <c r="L36" s="226"/>
      <c r="M36" s="226"/>
      <c r="N36" s="227"/>
      <c r="O36" s="232"/>
      <c r="P36" s="232"/>
      <c r="Q36" s="233"/>
      <c r="R36" s="244"/>
      <c r="S36" s="250"/>
      <c r="T36" s="251"/>
    </row>
    <row r="37" spans="2:20" x14ac:dyDescent="0.35">
      <c r="B37" s="294"/>
      <c r="C37" s="180" t="s">
        <v>151</v>
      </c>
      <c r="D37" s="193"/>
      <c r="E37" s="194"/>
      <c r="F37" s="208"/>
      <c r="G37" s="209"/>
      <c r="H37" s="210"/>
      <c r="I37" s="196"/>
      <c r="J37" s="196"/>
      <c r="K37" s="198"/>
      <c r="L37" s="226"/>
      <c r="M37" s="226"/>
      <c r="N37" s="227"/>
      <c r="O37" s="232"/>
      <c r="P37" s="232"/>
      <c r="Q37" s="233"/>
      <c r="R37" s="244"/>
      <c r="S37" s="250"/>
      <c r="T37" s="251"/>
    </row>
    <row r="38" spans="2:20" x14ac:dyDescent="0.35">
      <c r="B38" s="294"/>
      <c r="C38" s="180" t="s">
        <v>151</v>
      </c>
      <c r="D38" s="193"/>
      <c r="E38" s="194"/>
      <c r="F38" s="208"/>
      <c r="G38" s="209"/>
      <c r="H38" s="210"/>
      <c r="I38" s="196"/>
      <c r="J38" s="196"/>
      <c r="K38" s="198"/>
      <c r="L38" s="226"/>
      <c r="M38" s="226"/>
      <c r="N38" s="227"/>
      <c r="O38" s="232"/>
      <c r="P38" s="232"/>
      <c r="Q38" s="233"/>
      <c r="R38" s="244"/>
      <c r="S38" s="250"/>
      <c r="T38" s="251"/>
    </row>
    <row r="39" spans="2:20" x14ac:dyDescent="0.35">
      <c r="B39" s="295"/>
      <c r="C39" s="181" t="s">
        <v>151</v>
      </c>
      <c r="D39" s="199"/>
      <c r="E39" s="200"/>
      <c r="F39" s="211"/>
      <c r="G39" s="212"/>
      <c r="H39" s="213"/>
      <c r="I39" s="202"/>
      <c r="J39" s="202"/>
      <c r="K39" s="204"/>
      <c r="L39" s="228"/>
      <c r="M39" s="228"/>
      <c r="N39" s="229"/>
      <c r="O39" s="234"/>
      <c r="P39" s="234"/>
      <c r="Q39" s="235"/>
      <c r="R39" s="246"/>
      <c r="S39" s="252"/>
      <c r="T39" s="253"/>
    </row>
    <row r="40" spans="2:20" x14ac:dyDescent="0.35">
      <c r="B40" s="293" t="s">
        <v>10</v>
      </c>
      <c r="C40" s="179" t="s">
        <v>151</v>
      </c>
      <c r="D40" s="187"/>
      <c r="E40" s="188"/>
      <c r="F40" s="205"/>
      <c r="G40" s="206"/>
      <c r="H40" s="207"/>
      <c r="I40" s="206"/>
      <c r="J40" s="206"/>
      <c r="K40" s="214"/>
      <c r="L40" s="190"/>
      <c r="M40" s="190"/>
      <c r="N40" s="192"/>
      <c r="O40" s="224"/>
      <c r="P40" s="224"/>
      <c r="Q40" s="225"/>
      <c r="R40" s="230"/>
      <c r="S40" s="236"/>
      <c r="T40" s="237"/>
    </row>
    <row r="41" spans="2:20" x14ac:dyDescent="0.35">
      <c r="B41" s="294"/>
      <c r="C41" s="180" t="s">
        <v>151</v>
      </c>
      <c r="D41" s="193"/>
      <c r="E41" s="194"/>
      <c r="F41" s="208"/>
      <c r="G41" s="209"/>
      <c r="H41" s="210"/>
      <c r="I41" s="209"/>
      <c r="J41" s="209"/>
      <c r="K41" s="215"/>
      <c r="L41" s="196"/>
      <c r="M41" s="196"/>
      <c r="N41" s="198"/>
      <c r="O41" s="226"/>
      <c r="P41" s="226"/>
      <c r="Q41" s="227"/>
      <c r="R41" s="232"/>
      <c r="S41" s="238"/>
      <c r="T41" s="239"/>
    </row>
    <row r="42" spans="2:20" x14ac:dyDescent="0.35">
      <c r="B42" s="294"/>
      <c r="C42" s="180" t="s">
        <v>151</v>
      </c>
      <c r="D42" s="193"/>
      <c r="E42" s="194"/>
      <c r="F42" s="208"/>
      <c r="G42" s="209"/>
      <c r="H42" s="210"/>
      <c r="I42" s="209"/>
      <c r="J42" s="209"/>
      <c r="K42" s="215"/>
      <c r="L42" s="196"/>
      <c r="M42" s="196"/>
      <c r="N42" s="198"/>
      <c r="O42" s="226"/>
      <c r="P42" s="226"/>
      <c r="Q42" s="227"/>
      <c r="R42" s="232"/>
      <c r="S42" s="238"/>
      <c r="T42" s="239"/>
    </row>
    <row r="43" spans="2:20" x14ac:dyDescent="0.35">
      <c r="B43" s="294"/>
      <c r="C43" s="180" t="s">
        <v>151</v>
      </c>
      <c r="D43" s="193"/>
      <c r="E43" s="194"/>
      <c r="F43" s="208"/>
      <c r="G43" s="209"/>
      <c r="H43" s="210"/>
      <c r="I43" s="209"/>
      <c r="J43" s="209"/>
      <c r="K43" s="215"/>
      <c r="L43" s="196"/>
      <c r="M43" s="196"/>
      <c r="N43" s="198"/>
      <c r="O43" s="226"/>
      <c r="P43" s="226"/>
      <c r="Q43" s="227"/>
      <c r="R43" s="232"/>
      <c r="S43" s="238"/>
      <c r="T43" s="239"/>
    </row>
    <row r="44" spans="2:20" x14ac:dyDescent="0.35">
      <c r="B44" s="294"/>
      <c r="C44" s="180" t="s">
        <v>151</v>
      </c>
      <c r="D44" s="193"/>
      <c r="E44" s="194"/>
      <c r="F44" s="208"/>
      <c r="G44" s="209"/>
      <c r="H44" s="210"/>
      <c r="I44" s="209"/>
      <c r="J44" s="209"/>
      <c r="K44" s="215"/>
      <c r="L44" s="196"/>
      <c r="M44" s="196"/>
      <c r="N44" s="198"/>
      <c r="O44" s="226"/>
      <c r="P44" s="226"/>
      <c r="Q44" s="227"/>
      <c r="R44" s="232"/>
      <c r="S44" s="238"/>
      <c r="T44" s="239"/>
    </row>
    <row r="45" spans="2:20" x14ac:dyDescent="0.35">
      <c r="B45" s="294"/>
      <c r="C45" s="180" t="s">
        <v>151</v>
      </c>
      <c r="D45" s="193"/>
      <c r="E45" s="194"/>
      <c r="F45" s="208"/>
      <c r="G45" s="209"/>
      <c r="H45" s="210"/>
      <c r="I45" s="209"/>
      <c r="J45" s="209"/>
      <c r="K45" s="215"/>
      <c r="L45" s="196"/>
      <c r="M45" s="196"/>
      <c r="N45" s="198"/>
      <c r="O45" s="226"/>
      <c r="P45" s="226"/>
      <c r="Q45" s="227"/>
      <c r="R45" s="232"/>
      <c r="S45" s="238"/>
      <c r="T45" s="239"/>
    </row>
    <row r="46" spans="2:20" x14ac:dyDescent="0.35">
      <c r="B46" s="294"/>
      <c r="C46" s="180" t="s">
        <v>151</v>
      </c>
      <c r="D46" s="193"/>
      <c r="E46" s="194"/>
      <c r="F46" s="208"/>
      <c r="G46" s="209"/>
      <c r="H46" s="210"/>
      <c r="I46" s="209"/>
      <c r="J46" s="209"/>
      <c r="K46" s="215"/>
      <c r="L46" s="196"/>
      <c r="M46" s="196"/>
      <c r="N46" s="198"/>
      <c r="O46" s="226"/>
      <c r="P46" s="226"/>
      <c r="Q46" s="227"/>
      <c r="R46" s="232"/>
      <c r="S46" s="238"/>
      <c r="T46" s="239"/>
    </row>
    <row r="47" spans="2:20" x14ac:dyDescent="0.35">
      <c r="B47" s="294"/>
      <c r="C47" s="180" t="s">
        <v>151</v>
      </c>
      <c r="D47" s="193"/>
      <c r="E47" s="194"/>
      <c r="F47" s="208"/>
      <c r="G47" s="209"/>
      <c r="H47" s="210"/>
      <c r="I47" s="209"/>
      <c r="J47" s="209"/>
      <c r="K47" s="215"/>
      <c r="L47" s="196"/>
      <c r="M47" s="196"/>
      <c r="N47" s="198"/>
      <c r="O47" s="226"/>
      <c r="P47" s="226"/>
      <c r="Q47" s="227"/>
      <c r="R47" s="232"/>
      <c r="S47" s="238"/>
      <c r="T47" s="239"/>
    </row>
    <row r="48" spans="2:20" x14ac:dyDescent="0.35">
      <c r="B48" s="294"/>
      <c r="C48" s="180" t="s">
        <v>151</v>
      </c>
      <c r="D48" s="193"/>
      <c r="E48" s="194"/>
      <c r="F48" s="208"/>
      <c r="G48" s="209"/>
      <c r="H48" s="210"/>
      <c r="I48" s="209"/>
      <c r="J48" s="209"/>
      <c r="K48" s="215"/>
      <c r="L48" s="196"/>
      <c r="M48" s="196"/>
      <c r="N48" s="198"/>
      <c r="O48" s="226"/>
      <c r="P48" s="226"/>
      <c r="Q48" s="227"/>
      <c r="R48" s="232"/>
      <c r="S48" s="238"/>
      <c r="T48" s="239"/>
    </row>
    <row r="49" spans="2:24" x14ac:dyDescent="0.35">
      <c r="B49" s="294"/>
      <c r="C49" s="180" t="s">
        <v>151</v>
      </c>
      <c r="D49" s="193"/>
      <c r="E49" s="194"/>
      <c r="F49" s="208"/>
      <c r="G49" s="209"/>
      <c r="H49" s="210"/>
      <c r="I49" s="209"/>
      <c r="J49" s="209"/>
      <c r="K49" s="215"/>
      <c r="L49" s="196"/>
      <c r="M49" s="196"/>
      <c r="N49" s="198"/>
      <c r="O49" s="226"/>
      <c r="P49" s="226"/>
      <c r="Q49" s="227"/>
      <c r="R49" s="232"/>
      <c r="S49" s="238"/>
      <c r="T49" s="239"/>
    </row>
    <row r="50" spans="2:24" x14ac:dyDescent="0.35">
      <c r="B50" s="294"/>
      <c r="C50" s="180" t="s">
        <v>151</v>
      </c>
      <c r="D50" s="193"/>
      <c r="E50" s="194"/>
      <c r="F50" s="208"/>
      <c r="G50" s="209"/>
      <c r="H50" s="210"/>
      <c r="I50" s="209"/>
      <c r="J50" s="209"/>
      <c r="K50" s="215"/>
      <c r="L50" s="196"/>
      <c r="M50" s="196"/>
      <c r="N50" s="198"/>
      <c r="O50" s="226"/>
      <c r="P50" s="226"/>
      <c r="Q50" s="227"/>
      <c r="R50" s="232"/>
      <c r="S50" s="238"/>
      <c r="T50" s="239"/>
    </row>
    <row r="51" spans="2:24" x14ac:dyDescent="0.35">
      <c r="B51" s="294"/>
      <c r="C51" s="180" t="s">
        <v>151</v>
      </c>
      <c r="D51" s="193"/>
      <c r="E51" s="194"/>
      <c r="F51" s="208"/>
      <c r="G51" s="209"/>
      <c r="H51" s="210"/>
      <c r="I51" s="209"/>
      <c r="J51" s="209"/>
      <c r="K51" s="215"/>
      <c r="L51" s="196"/>
      <c r="M51" s="196"/>
      <c r="N51" s="198"/>
      <c r="O51" s="226"/>
      <c r="P51" s="226"/>
      <c r="Q51" s="227"/>
      <c r="R51" s="232"/>
      <c r="S51" s="238"/>
      <c r="T51" s="239"/>
    </row>
    <row r="52" spans="2:24" x14ac:dyDescent="0.35">
      <c r="B52" s="294"/>
      <c r="C52" s="180" t="s">
        <v>151</v>
      </c>
      <c r="D52" s="193"/>
      <c r="E52" s="194"/>
      <c r="F52" s="208"/>
      <c r="G52" s="209"/>
      <c r="H52" s="210"/>
      <c r="I52" s="209"/>
      <c r="J52" s="209"/>
      <c r="K52" s="215"/>
      <c r="L52" s="196"/>
      <c r="M52" s="196"/>
      <c r="N52" s="198"/>
      <c r="O52" s="226"/>
      <c r="P52" s="226"/>
      <c r="Q52" s="227"/>
      <c r="R52" s="232"/>
      <c r="S52" s="238"/>
      <c r="T52" s="239"/>
    </row>
    <row r="53" spans="2:24" x14ac:dyDescent="0.35">
      <c r="B53" s="294"/>
      <c r="C53" s="180" t="s">
        <v>151</v>
      </c>
      <c r="D53" s="193"/>
      <c r="E53" s="194"/>
      <c r="F53" s="208"/>
      <c r="G53" s="209"/>
      <c r="H53" s="210"/>
      <c r="I53" s="209"/>
      <c r="J53" s="209"/>
      <c r="K53" s="215"/>
      <c r="L53" s="196"/>
      <c r="M53" s="196"/>
      <c r="N53" s="198"/>
      <c r="O53" s="226"/>
      <c r="P53" s="226"/>
      <c r="Q53" s="227"/>
      <c r="R53" s="232"/>
      <c r="S53" s="238"/>
      <c r="T53" s="239"/>
    </row>
    <row r="54" spans="2:24" x14ac:dyDescent="0.35">
      <c r="B54" s="295"/>
      <c r="C54" s="181" t="s">
        <v>151</v>
      </c>
      <c r="D54" s="199"/>
      <c r="E54" s="200"/>
      <c r="F54" s="211"/>
      <c r="G54" s="212"/>
      <c r="H54" s="213"/>
      <c r="I54" s="212"/>
      <c r="J54" s="212"/>
      <c r="K54" s="216"/>
      <c r="L54" s="202"/>
      <c r="M54" s="202"/>
      <c r="N54" s="204"/>
      <c r="O54" s="228"/>
      <c r="P54" s="228"/>
      <c r="Q54" s="229"/>
      <c r="R54" s="234"/>
      <c r="S54" s="240"/>
      <c r="T54" s="241"/>
    </row>
    <row r="55" spans="2:24" x14ac:dyDescent="0.35">
      <c r="C55" t="s">
        <v>113</v>
      </c>
      <c r="D55" s="19"/>
      <c r="E55" s="19"/>
      <c r="F55" s="217">
        <f t="shared" ref="F55:T55" si="0">SUM(F10:F54)</f>
        <v>0</v>
      </c>
      <c r="G55" s="218">
        <f t="shared" si="0"/>
        <v>0</v>
      </c>
      <c r="H55" s="219">
        <f t="shared" si="0"/>
        <v>0</v>
      </c>
      <c r="I55" s="218">
        <f t="shared" si="0"/>
        <v>0</v>
      </c>
      <c r="J55" s="218">
        <f t="shared" si="0"/>
        <v>0</v>
      </c>
      <c r="K55" s="218">
        <f t="shared" si="0"/>
        <v>0</v>
      </c>
      <c r="L55" s="217">
        <f t="shared" si="0"/>
        <v>0</v>
      </c>
      <c r="M55" s="218">
        <f t="shared" si="0"/>
        <v>0</v>
      </c>
      <c r="N55" s="219">
        <f t="shared" si="0"/>
        <v>0</v>
      </c>
      <c r="O55" s="218">
        <f t="shared" si="0"/>
        <v>0</v>
      </c>
      <c r="P55" s="218">
        <f t="shared" si="0"/>
        <v>0</v>
      </c>
      <c r="Q55" s="218">
        <f t="shared" si="0"/>
        <v>0</v>
      </c>
      <c r="R55" s="217">
        <f t="shared" si="0"/>
        <v>0</v>
      </c>
      <c r="S55" s="218">
        <f t="shared" si="0"/>
        <v>0</v>
      </c>
      <c r="T55" s="219">
        <f t="shared" si="0"/>
        <v>0</v>
      </c>
    </row>
    <row r="56" spans="2:24" x14ac:dyDescent="0.35">
      <c r="C56" t="s">
        <v>112</v>
      </c>
      <c r="D56" s="19"/>
      <c r="E56" s="19"/>
      <c r="F56" s="87">
        <f t="shared" ref="F56:T56" si="1">IFERROR(SUM(F10:F24)/COUNT(F10:F24),0)+IFERROR(SUM(F25:F39)/COUNT(F25:F39),0)+IFERROR(SUM(F40:F54)/COUNT(F40:F54),0)</f>
        <v>0</v>
      </c>
      <c r="G56" s="220">
        <f t="shared" si="1"/>
        <v>0</v>
      </c>
      <c r="H56" s="221">
        <f t="shared" si="1"/>
        <v>0</v>
      </c>
      <c r="I56" s="220">
        <f t="shared" si="1"/>
        <v>0</v>
      </c>
      <c r="J56" s="220">
        <f t="shared" si="1"/>
        <v>0</v>
      </c>
      <c r="K56" s="220">
        <f t="shared" si="1"/>
        <v>0</v>
      </c>
      <c r="L56" s="87">
        <f t="shared" si="1"/>
        <v>0</v>
      </c>
      <c r="M56" s="220">
        <f t="shared" si="1"/>
        <v>0</v>
      </c>
      <c r="N56" s="221">
        <f t="shared" si="1"/>
        <v>0</v>
      </c>
      <c r="O56" s="220">
        <f t="shared" si="1"/>
        <v>0</v>
      </c>
      <c r="P56" s="220">
        <f t="shared" si="1"/>
        <v>0</v>
      </c>
      <c r="Q56" s="220">
        <f t="shared" si="1"/>
        <v>0</v>
      </c>
      <c r="R56" s="87">
        <f t="shared" si="1"/>
        <v>0</v>
      </c>
      <c r="S56" s="220">
        <f t="shared" si="1"/>
        <v>0</v>
      </c>
      <c r="T56" s="221">
        <f t="shared" si="1"/>
        <v>0</v>
      </c>
    </row>
    <row r="57" spans="2:24" x14ac:dyDescent="0.35">
      <c r="C57" t="s">
        <v>21</v>
      </c>
      <c r="D57" s="19"/>
      <c r="E57" s="19"/>
      <c r="F57" s="222">
        <f t="shared" ref="F57:T57" si="2">SUMPRODUCT(F10:F54,$E$10:$E$54)</f>
        <v>0</v>
      </c>
      <c r="G57" s="19">
        <f t="shared" si="2"/>
        <v>0</v>
      </c>
      <c r="H57" s="223">
        <f t="shared" si="2"/>
        <v>0</v>
      </c>
      <c r="I57" s="19">
        <f t="shared" si="2"/>
        <v>0</v>
      </c>
      <c r="J57" s="19">
        <f t="shared" si="2"/>
        <v>0</v>
      </c>
      <c r="K57" s="19">
        <f t="shared" si="2"/>
        <v>0</v>
      </c>
      <c r="L57" s="222">
        <f t="shared" si="2"/>
        <v>0</v>
      </c>
      <c r="M57" s="19">
        <f t="shared" si="2"/>
        <v>0</v>
      </c>
      <c r="N57" s="223">
        <f t="shared" si="2"/>
        <v>0</v>
      </c>
      <c r="O57" s="19">
        <f t="shared" si="2"/>
        <v>0</v>
      </c>
      <c r="P57" s="19">
        <f t="shared" si="2"/>
        <v>0</v>
      </c>
      <c r="Q57" s="19">
        <f t="shared" si="2"/>
        <v>0</v>
      </c>
      <c r="R57" s="222">
        <f t="shared" si="2"/>
        <v>0</v>
      </c>
      <c r="S57" s="19">
        <f t="shared" si="2"/>
        <v>0</v>
      </c>
      <c r="T57" s="223">
        <f t="shared" si="2"/>
        <v>0</v>
      </c>
    </row>
    <row r="58" spans="2:24" x14ac:dyDescent="0.35">
      <c r="C58" s="74" t="s">
        <v>103</v>
      </c>
      <c r="D58" s="74"/>
      <c r="E58" s="74"/>
      <c r="F58" s="107">
        <f>SUM(F57:F57)*Forecast!$D$8</f>
        <v>0</v>
      </c>
      <c r="G58" s="108">
        <f>SUM(G57:G57)*Forecast!$D$8</f>
        <v>0</v>
      </c>
      <c r="H58" s="109">
        <f>SUM(H57:H57)*Forecast!$D$8</f>
        <v>0</v>
      </c>
      <c r="I58" s="108">
        <f>SUM(I57:I57)*Forecast!$D$8</f>
        <v>0</v>
      </c>
      <c r="J58" s="108">
        <f>SUM(J57:J57)*Forecast!$D$8</f>
        <v>0</v>
      </c>
      <c r="K58" s="108">
        <f>SUM(K57:K57)*Forecast!$D$8</f>
        <v>0</v>
      </c>
      <c r="L58" s="107">
        <f>SUM(L57:L57)*Forecast!$D$8</f>
        <v>0</v>
      </c>
      <c r="M58" s="108">
        <f>SUM(M57:M57)*Forecast!$D$8</f>
        <v>0</v>
      </c>
      <c r="N58" s="109">
        <f>SUM(N57:N57)*Forecast!$D$8</f>
        <v>0</v>
      </c>
      <c r="O58" s="108">
        <f>SUM(O57:O57)*Forecast!$D$8</f>
        <v>0</v>
      </c>
      <c r="P58" s="108">
        <f>SUM(P57:P57)*Forecast!$D$8</f>
        <v>0</v>
      </c>
      <c r="Q58" s="108">
        <f>SUM(Q57:Q57)*Forecast!$D$8</f>
        <v>0</v>
      </c>
      <c r="R58" s="107">
        <f>SUM(R57:R57)*Forecast!$D$8</f>
        <v>0</v>
      </c>
      <c r="S58" s="108">
        <f>SUM(S57:S57)*Forecast!$D$8</f>
        <v>0</v>
      </c>
      <c r="T58" s="109">
        <f>SUM(T57:T57)*Forecast!$D$8</f>
        <v>0</v>
      </c>
    </row>
    <row r="59" spans="2:24" x14ac:dyDescent="0.35">
      <c r="C59" s="74"/>
      <c r="D59" s="74"/>
      <c r="E59" s="74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</row>
    <row r="60" spans="2:24" hidden="1" x14ac:dyDescent="0.35">
      <c r="B60" s="85" t="s">
        <v>162</v>
      </c>
      <c r="C60" s="85"/>
      <c r="D60" s="85"/>
      <c r="E60" s="85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</row>
    <row r="61" spans="2:24" s="20" customFormat="1" hidden="1" x14ac:dyDescent="0.35">
      <c r="B61" s="89" t="s">
        <v>155</v>
      </c>
      <c r="C61" s="90"/>
      <c r="D61" s="90"/>
      <c r="E61" s="90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</row>
    <row r="62" spans="2:24" s="20" customFormat="1" hidden="1" x14ac:dyDescent="0.35">
      <c r="B62" s="296" t="s">
        <v>8</v>
      </c>
      <c r="C62" s="92" t="str">
        <f>C10</f>
        <v>Course Catalogue Number</v>
      </c>
      <c r="D62" s="93">
        <f>D10</f>
        <v>0</v>
      </c>
      <c r="E62" s="92">
        <f>E10</f>
        <v>0</v>
      </c>
      <c r="F62" s="94" t="str">
        <f t="shared" ref="F62:T62" si="3">IF(F10&gt;$D10,ROUNDUP(F10/$D10,0)*$E62,IF(F10&gt;0,$E62,""))</f>
        <v/>
      </c>
      <c r="G62" s="95" t="str">
        <f t="shared" si="3"/>
        <v/>
      </c>
      <c r="H62" s="96" t="str">
        <f t="shared" si="3"/>
        <v/>
      </c>
      <c r="I62" s="94" t="str">
        <f t="shared" si="3"/>
        <v/>
      </c>
      <c r="J62" s="95" t="str">
        <f t="shared" si="3"/>
        <v/>
      </c>
      <c r="K62" s="96" t="str">
        <f t="shared" si="3"/>
        <v/>
      </c>
      <c r="L62" s="94" t="str">
        <f t="shared" si="3"/>
        <v/>
      </c>
      <c r="M62" s="95" t="str">
        <f t="shared" si="3"/>
        <v/>
      </c>
      <c r="N62" s="96" t="str">
        <f t="shared" si="3"/>
        <v/>
      </c>
      <c r="O62" s="94" t="str">
        <f t="shared" si="3"/>
        <v/>
      </c>
      <c r="P62" s="95" t="str">
        <f t="shared" si="3"/>
        <v/>
      </c>
      <c r="Q62" s="96" t="str">
        <f t="shared" si="3"/>
        <v/>
      </c>
      <c r="R62" s="94" t="str">
        <f t="shared" si="3"/>
        <v/>
      </c>
      <c r="S62" s="95" t="str">
        <f t="shared" si="3"/>
        <v/>
      </c>
      <c r="T62" s="96" t="str">
        <f t="shared" si="3"/>
        <v/>
      </c>
      <c r="U62" s="20" t="s">
        <v>161</v>
      </c>
    </row>
    <row r="63" spans="2:24" s="20" customFormat="1" hidden="1" x14ac:dyDescent="0.35">
      <c r="B63" s="297"/>
      <c r="C63" s="97" t="str">
        <f t="shared" ref="C63:E63" si="4">C11</f>
        <v>Course Catalogue Number</v>
      </c>
      <c r="D63" s="98">
        <f t="shared" si="4"/>
        <v>0</v>
      </c>
      <c r="E63" s="97">
        <f t="shared" si="4"/>
        <v>0</v>
      </c>
      <c r="F63" s="99" t="str">
        <f t="shared" ref="F63:T63" si="5">IF(F11&gt;$D11,ROUNDUP(F11/$D11,0)*$E63,IF(F11&gt;0,$E63,""))</f>
        <v/>
      </c>
      <c r="G63" s="100" t="str">
        <f t="shared" si="5"/>
        <v/>
      </c>
      <c r="H63" s="101" t="str">
        <f t="shared" si="5"/>
        <v/>
      </c>
      <c r="I63" s="99" t="str">
        <f t="shared" si="5"/>
        <v/>
      </c>
      <c r="J63" s="100" t="str">
        <f t="shared" si="5"/>
        <v/>
      </c>
      <c r="K63" s="101" t="str">
        <f t="shared" si="5"/>
        <v/>
      </c>
      <c r="L63" s="99" t="str">
        <f t="shared" si="5"/>
        <v/>
      </c>
      <c r="M63" s="100" t="str">
        <f t="shared" si="5"/>
        <v/>
      </c>
      <c r="N63" s="101" t="str">
        <f t="shared" si="5"/>
        <v/>
      </c>
      <c r="O63" s="99" t="str">
        <f t="shared" si="5"/>
        <v/>
      </c>
      <c r="P63" s="100" t="str">
        <f t="shared" si="5"/>
        <v/>
      </c>
      <c r="Q63" s="101" t="str">
        <f t="shared" si="5"/>
        <v/>
      </c>
      <c r="R63" s="99" t="str">
        <f t="shared" si="5"/>
        <v/>
      </c>
      <c r="S63" s="100" t="str">
        <f t="shared" si="5"/>
        <v/>
      </c>
      <c r="T63" s="101" t="str">
        <f t="shared" si="5"/>
        <v/>
      </c>
      <c r="U63" s="20" t="s">
        <v>156</v>
      </c>
      <c r="X63" s="20">
        <f>T54</f>
        <v>0</v>
      </c>
    </row>
    <row r="64" spans="2:24" s="20" customFormat="1" hidden="1" x14ac:dyDescent="0.35">
      <c r="B64" s="297"/>
      <c r="C64" s="97" t="str">
        <f t="shared" ref="C64:E64" si="6">C12</f>
        <v>Course Catalogue Number</v>
      </c>
      <c r="D64" s="98">
        <f t="shared" si="6"/>
        <v>0</v>
      </c>
      <c r="E64" s="97">
        <f t="shared" si="6"/>
        <v>0</v>
      </c>
      <c r="F64" s="99" t="str">
        <f t="shared" ref="F64:T64" si="7">IF(F12&gt;$D12,ROUNDUP(F12/$D12,0)*$E64,IF(F12&gt;0,$E64,""))</f>
        <v/>
      </c>
      <c r="G64" s="100" t="str">
        <f t="shared" si="7"/>
        <v/>
      </c>
      <c r="H64" s="101" t="str">
        <f t="shared" si="7"/>
        <v/>
      </c>
      <c r="I64" s="99" t="str">
        <f t="shared" si="7"/>
        <v/>
      </c>
      <c r="J64" s="100" t="str">
        <f t="shared" si="7"/>
        <v/>
      </c>
      <c r="K64" s="101" t="str">
        <f t="shared" si="7"/>
        <v/>
      </c>
      <c r="L64" s="99" t="str">
        <f t="shared" si="7"/>
        <v/>
      </c>
      <c r="M64" s="100" t="str">
        <f t="shared" si="7"/>
        <v/>
      </c>
      <c r="N64" s="101" t="str">
        <f t="shared" si="7"/>
        <v/>
      </c>
      <c r="O64" s="99" t="str">
        <f t="shared" si="7"/>
        <v/>
      </c>
      <c r="P64" s="100" t="str">
        <f t="shared" si="7"/>
        <v/>
      </c>
      <c r="Q64" s="101" t="str">
        <f t="shared" si="7"/>
        <v/>
      </c>
      <c r="R64" s="99" t="str">
        <f t="shared" si="7"/>
        <v/>
      </c>
      <c r="S64" s="100" t="str">
        <f t="shared" si="7"/>
        <v/>
      </c>
      <c r="T64" s="101" t="str">
        <f t="shared" si="7"/>
        <v/>
      </c>
    </row>
    <row r="65" spans="2:24" s="20" customFormat="1" hidden="1" x14ac:dyDescent="0.35">
      <c r="B65" s="297"/>
      <c r="C65" s="97" t="str">
        <f t="shared" ref="C65:E65" si="8">C13</f>
        <v>Course Catalogue Number</v>
      </c>
      <c r="D65" s="98">
        <f t="shared" si="8"/>
        <v>0</v>
      </c>
      <c r="E65" s="97">
        <f t="shared" si="8"/>
        <v>0</v>
      </c>
      <c r="F65" s="99" t="str">
        <f t="shared" ref="F65:T65" si="9">IF(F13&gt;$D13,ROUNDUP(F13/$D13,0)*$E65,IF(F13&gt;0,$E65,""))</f>
        <v/>
      </c>
      <c r="G65" s="100" t="str">
        <f t="shared" si="9"/>
        <v/>
      </c>
      <c r="H65" s="101" t="str">
        <f t="shared" si="9"/>
        <v/>
      </c>
      <c r="I65" s="99" t="str">
        <f t="shared" si="9"/>
        <v/>
      </c>
      <c r="J65" s="100" t="str">
        <f t="shared" si="9"/>
        <v/>
      </c>
      <c r="K65" s="101" t="str">
        <f t="shared" si="9"/>
        <v/>
      </c>
      <c r="L65" s="99" t="str">
        <f t="shared" si="9"/>
        <v/>
      </c>
      <c r="M65" s="100" t="str">
        <f t="shared" si="9"/>
        <v/>
      </c>
      <c r="N65" s="101" t="str">
        <f t="shared" si="9"/>
        <v/>
      </c>
      <c r="O65" s="99" t="str">
        <f t="shared" si="9"/>
        <v/>
      </c>
      <c r="P65" s="100" t="str">
        <f t="shared" si="9"/>
        <v/>
      </c>
      <c r="Q65" s="101" t="str">
        <f t="shared" si="9"/>
        <v/>
      </c>
      <c r="R65" s="99" t="str">
        <f t="shared" si="9"/>
        <v/>
      </c>
      <c r="S65" s="100" t="str">
        <f t="shared" si="9"/>
        <v/>
      </c>
      <c r="T65" s="101" t="str">
        <f t="shared" si="9"/>
        <v/>
      </c>
    </row>
    <row r="66" spans="2:24" s="20" customFormat="1" hidden="1" x14ac:dyDescent="0.35">
      <c r="B66" s="297"/>
      <c r="C66" s="97" t="str">
        <f t="shared" ref="C66:E66" si="10">C14</f>
        <v>Course Catalogue Number</v>
      </c>
      <c r="D66" s="98">
        <f t="shared" si="10"/>
        <v>0</v>
      </c>
      <c r="E66" s="97">
        <f t="shared" si="10"/>
        <v>0</v>
      </c>
      <c r="F66" s="99" t="str">
        <f t="shared" ref="F66:T66" si="11">IF(F14&gt;$D14,ROUNDUP(F14/$D14,0)*$E66,IF(F14&gt;0,$E66,""))</f>
        <v/>
      </c>
      <c r="G66" s="100" t="str">
        <f t="shared" si="11"/>
        <v/>
      </c>
      <c r="H66" s="101" t="str">
        <f t="shared" si="11"/>
        <v/>
      </c>
      <c r="I66" s="99" t="str">
        <f t="shared" si="11"/>
        <v/>
      </c>
      <c r="J66" s="100" t="str">
        <f t="shared" si="11"/>
        <v/>
      </c>
      <c r="K66" s="101" t="str">
        <f t="shared" si="11"/>
        <v/>
      </c>
      <c r="L66" s="99" t="str">
        <f t="shared" si="11"/>
        <v/>
      </c>
      <c r="M66" s="100" t="str">
        <f t="shared" si="11"/>
        <v/>
      </c>
      <c r="N66" s="101" t="str">
        <f t="shared" si="11"/>
        <v/>
      </c>
      <c r="O66" s="99" t="str">
        <f t="shared" si="11"/>
        <v/>
      </c>
      <c r="P66" s="100" t="str">
        <f t="shared" si="11"/>
        <v/>
      </c>
      <c r="Q66" s="101" t="str">
        <f t="shared" si="11"/>
        <v/>
      </c>
      <c r="R66" s="99" t="str">
        <f t="shared" si="11"/>
        <v/>
      </c>
      <c r="S66" s="100" t="str">
        <f t="shared" si="11"/>
        <v/>
      </c>
      <c r="T66" s="101" t="str">
        <f t="shared" si="11"/>
        <v/>
      </c>
    </row>
    <row r="67" spans="2:24" s="20" customFormat="1" hidden="1" x14ac:dyDescent="0.35">
      <c r="B67" s="297"/>
      <c r="C67" s="97" t="str">
        <f t="shared" ref="C67:E67" si="12">C15</f>
        <v>Course Catalogue Number</v>
      </c>
      <c r="D67" s="98">
        <f t="shared" si="12"/>
        <v>0</v>
      </c>
      <c r="E67" s="97">
        <f t="shared" si="12"/>
        <v>0</v>
      </c>
      <c r="F67" s="99" t="str">
        <f t="shared" ref="F67:T67" si="13">IF(F15&gt;$D15,ROUNDUP(F15/$D15,0)*$E67,IF(F15&gt;0,$E67,""))</f>
        <v/>
      </c>
      <c r="G67" s="100" t="str">
        <f t="shared" si="13"/>
        <v/>
      </c>
      <c r="H67" s="101" t="str">
        <f t="shared" si="13"/>
        <v/>
      </c>
      <c r="I67" s="99" t="str">
        <f t="shared" si="13"/>
        <v/>
      </c>
      <c r="J67" s="100" t="str">
        <f t="shared" si="13"/>
        <v/>
      </c>
      <c r="K67" s="101" t="str">
        <f t="shared" si="13"/>
        <v/>
      </c>
      <c r="L67" s="99" t="str">
        <f t="shared" si="13"/>
        <v/>
      </c>
      <c r="M67" s="100" t="str">
        <f t="shared" si="13"/>
        <v/>
      </c>
      <c r="N67" s="101" t="str">
        <f t="shared" si="13"/>
        <v/>
      </c>
      <c r="O67" s="99" t="str">
        <f t="shared" si="13"/>
        <v/>
      </c>
      <c r="P67" s="100" t="str">
        <f t="shared" si="13"/>
        <v/>
      </c>
      <c r="Q67" s="101" t="str">
        <f t="shared" si="13"/>
        <v/>
      </c>
      <c r="R67" s="99" t="str">
        <f t="shared" si="13"/>
        <v/>
      </c>
      <c r="S67" s="100" t="str">
        <f t="shared" si="13"/>
        <v/>
      </c>
      <c r="T67" s="101" t="str">
        <f t="shared" si="13"/>
        <v/>
      </c>
    </row>
    <row r="68" spans="2:24" s="20" customFormat="1" hidden="1" x14ac:dyDescent="0.35">
      <c r="B68" s="297"/>
      <c r="C68" s="97" t="str">
        <f t="shared" ref="C68:E68" si="14">C16</f>
        <v>Course Catalogue Number</v>
      </c>
      <c r="D68" s="98">
        <f t="shared" si="14"/>
        <v>0</v>
      </c>
      <c r="E68" s="97">
        <f t="shared" si="14"/>
        <v>0</v>
      </c>
      <c r="F68" s="99" t="str">
        <f t="shared" ref="F68:T68" si="15">IF(F16&gt;$D16,ROUNDUP(F16/$D16,0)*$E68,IF(F16&gt;0,$E68,""))</f>
        <v/>
      </c>
      <c r="G68" s="100" t="str">
        <f t="shared" si="15"/>
        <v/>
      </c>
      <c r="H68" s="101" t="str">
        <f t="shared" si="15"/>
        <v/>
      </c>
      <c r="I68" s="99" t="str">
        <f t="shared" si="15"/>
        <v/>
      </c>
      <c r="J68" s="100" t="str">
        <f t="shared" si="15"/>
        <v/>
      </c>
      <c r="K68" s="101" t="str">
        <f t="shared" si="15"/>
        <v/>
      </c>
      <c r="L68" s="99" t="str">
        <f t="shared" si="15"/>
        <v/>
      </c>
      <c r="M68" s="100" t="str">
        <f t="shared" si="15"/>
        <v/>
      </c>
      <c r="N68" s="101" t="str">
        <f t="shared" si="15"/>
        <v/>
      </c>
      <c r="O68" s="99" t="str">
        <f t="shared" si="15"/>
        <v/>
      </c>
      <c r="P68" s="100" t="str">
        <f t="shared" si="15"/>
        <v/>
      </c>
      <c r="Q68" s="101" t="str">
        <f t="shared" si="15"/>
        <v/>
      </c>
      <c r="R68" s="99" t="str">
        <f t="shared" si="15"/>
        <v/>
      </c>
      <c r="S68" s="100" t="str">
        <f t="shared" si="15"/>
        <v/>
      </c>
      <c r="T68" s="101" t="str">
        <f t="shared" si="15"/>
        <v/>
      </c>
    </row>
    <row r="69" spans="2:24" s="20" customFormat="1" hidden="1" x14ac:dyDescent="0.35">
      <c r="B69" s="297"/>
      <c r="C69" s="97" t="str">
        <f t="shared" ref="C69:E69" si="16">C17</f>
        <v>Course Catalogue Number</v>
      </c>
      <c r="D69" s="98">
        <f t="shared" si="16"/>
        <v>0</v>
      </c>
      <c r="E69" s="97">
        <f t="shared" si="16"/>
        <v>0</v>
      </c>
      <c r="F69" s="99" t="str">
        <f t="shared" ref="F69:T69" si="17">IF(F17&gt;$D17,ROUNDUP(F17/$D17,0)*$E69,IF(F17&gt;0,$E69,""))</f>
        <v/>
      </c>
      <c r="G69" s="100" t="str">
        <f t="shared" si="17"/>
        <v/>
      </c>
      <c r="H69" s="101" t="str">
        <f t="shared" si="17"/>
        <v/>
      </c>
      <c r="I69" s="99" t="str">
        <f t="shared" si="17"/>
        <v/>
      </c>
      <c r="J69" s="100" t="str">
        <f t="shared" si="17"/>
        <v/>
      </c>
      <c r="K69" s="101" t="str">
        <f t="shared" si="17"/>
        <v/>
      </c>
      <c r="L69" s="99" t="str">
        <f t="shared" si="17"/>
        <v/>
      </c>
      <c r="M69" s="100" t="str">
        <f t="shared" si="17"/>
        <v/>
      </c>
      <c r="N69" s="101" t="str">
        <f t="shared" si="17"/>
        <v/>
      </c>
      <c r="O69" s="99" t="str">
        <f t="shared" si="17"/>
        <v/>
      </c>
      <c r="P69" s="100" t="str">
        <f t="shared" si="17"/>
        <v/>
      </c>
      <c r="Q69" s="101" t="str">
        <f t="shared" si="17"/>
        <v/>
      </c>
      <c r="R69" s="99" t="str">
        <f t="shared" si="17"/>
        <v/>
      </c>
      <c r="S69" s="100" t="str">
        <f t="shared" si="17"/>
        <v/>
      </c>
      <c r="T69" s="101" t="str">
        <f t="shared" si="17"/>
        <v/>
      </c>
    </row>
    <row r="70" spans="2:24" s="20" customFormat="1" hidden="1" x14ac:dyDescent="0.35">
      <c r="B70" s="297"/>
      <c r="C70" s="97" t="str">
        <f t="shared" ref="C70:E70" si="18">C18</f>
        <v>Course Catalogue Number</v>
      </c>
      <c r="D70" s="98">
        <f t="shared" si="18"/>
        <v>0</v>
      </c>
      <c r="E70" s="97">
        <f t="shared" si="18"/>
        <v>0</v>
      </c>
      <c r="F70" s="99" t="str">
        <f t="shared" ref="F70:T70" si="19">IF(F18&gt;$D18,ROUNDUP(F18/$D18,0)*$E70,IF(F18&gt;0,$E70,""))</f>
        <v/>
      </c>
      <c r="G70" s="100" t="str">
        <f t="shared" si="19"/>
        <v/>
      </c>
      <c r="H70" s="101" t="str">
        <f t="shared" si="19"/>
        <v/>
      </c>
      <c r="I70" s="99" t="str">
        <f t="shared" si="19"/>
        <v/>
      </c>
      <c r="J70" s="100" t="str">
        <f t="shared" si="19"/>
        <v/>
      </c>
      <c r="K70" s="101" t="str">
        <f t="shared" si="19"/>
        <v/>
      </c>
      <c r="L70" s="99" t="str">
        <f t="shared" si="19"/>
        <v/>
      </c>
      <c r="M70" s="100" t="str">
        <f t="shared" si="19"/>
        <v/>
      </c>
      <c r="N70" s="101" t="str">
        <f t="shared" si="19"/>
        <v/>
      </c>
      <c r="O70" s="99" t="str">
        <f t="shared" si="19"/>
        <v/>
      </c>
      <c r="P70" s="100" t="str">
        <f t="shared" si="19"/>
        <v/>
      </c>
      <c r="Q70" s="101" t="str">
        <f t="shared" si="19"/>
        <v/>
      </c>
      <c r="R70" s="99" t="str">
        <f t="shared" si="19"/>
        <v/>
      </c>
      <c r="S70" s="100" t="str">
        <f t="shared" si="19"/>
        <v/>
      </c>
      <c r="T70" s="101" t="str">
        <f t="shared" si="19"/>
        <v/>
      </c>
    </row>
    <row r="71" spans="2:24" s="20" customFormat="1" hidden="1" x14ac:dyDescent="0.35">
      <c r="B71" s="297"/>
      <c r="C71" s="97" t="str">
        <f t="shared" ref="C71:E71" si="20">C19</f>
        <v>Course Catalogue Number</v>
      </c>
      <c r="D71" s="98">
        <f t="shared" si="20"/>
        <v>0</v>
      </c>
      <c r="E71" s="97">
        <f t="shared" si="20"/>
        <v>0</v>
      </c>
      <c r="F71" s="99" t="str">
        <f t="shared" ref="F71:T71" si="21">IF(F19&gt;$D19,ROUNDUP(F19/$D19,0)*$E71,IF(F19&gt;0,$E71,""))</f>
        <v/>
      </c>
      <c r="G71" s="100" t="str">
        <f t="shared" si="21"/>
        <v/>
      </c>
      <c r="H71" s="101" t="str">
        <f t="shared" si="21"/>
        <v/>
      </c>
      <c r="I71" s="99" t="str">
        <f t="shared" si="21"/>
        <v/>
      </c>
      <c r="J71" s="100" t="str">
        <f t="shared" si="21"/>
        <v/>
      </c>
      <c r="K71" s="101" t="str">
        <f t="shared" si="21"/>
        <v/>
      </c>
      <c r="L71" s="99" t="str">
        <f t="shared" si="21"/>
        <v/>
      </c>
      <c r="M71" s="100" t="str">
        <f t="shared" si="21"/>
        <v/>
      </c>
      <c r="N71" s="101" t="str">
        <f t="shared" si="21"/>
        <v/>
      </c>
      <c r="O71" s="99" t="str">
        <f t="shared" si="21"/>
        <v/>
      </c>
      <c r="P71" s="100" t="str">
        <f t="shared" si="21"/>
        <v/>
      </c>
      <c r="Q71" s="101" t="str">
        <f t="shared" si="21"/>
        <v/>
      </c>
      <c r="R71" s="99" t="str">
        <f t="shared" si="21"/>
        <v/>
      </c>
      <c r="S71" s="100" t="str">
        <f t="shared" si="21"/>
        <v/>
      </c>
      <c r="T71" s="101" t="str">
        <f t="shared" si="21"/>
        <v/>
      </c>
      <c r="U71" s="20" t="s">
        <v>160</v>
      </c>
      <c r="X71" s="20" t="e">
        <f>X63/D106</f>
        <v>#DIV/0!</v>
      </c>
    </row>
    <row r="72" spans="2:24" s="20" customFormat="1" hidden="1" x14ac:dyDescent="0.35">
      <c r="B72" s="297"/>
      <c r="C72" s="97" t="str">
        <f t="shared" ref="C72:E72" si="22">C20</f>
        <v>Course Catalogue Number</v>
      </c>
      <c r="D72" s="98">
        <f t="shared" si="22"/>
        <v>0</v>
      </c>
      <c r="E72" s="97">
        <f t="shared" si="22"/>
        <v>0</v>
      </c>
      <c r="F72" s="99" t="str">
        <f t="shared" ref="F72:T72" si="23">IF(F20&gt;$D20,ROUNDUP(F20/$D20,0)*$E72,IF(F20&gt;0,$E72,""))</f>
        <v/>
      </c>
      <c r="G72" s="100" t="str">
        <f t="shared" si="23"/>
        <v/>
      </c>
      <c r="H72" s="101" t="str">
        <f t="shared" si="23"/>
        <v/>
      </c>
      <c r="I72" s="99" t="str">
        <f t="shared" si="23"/>
        <v/>
      </c>
      <c r="J72" s="100" t="str">
        <f t="shared" si="23"/>
        <v/>
      </c>
      <c r="K72" s="101" t="str">
        <f t="shared" si="23"/>
        <v/>
      </c>
      <c r="L72" s="99" t="str">
        <f t="shared" si="23"/>
        <v/>
      </c>
      <c r="M72" s="100" t="str">
        <f t="shared" si="23"/>
        <v/>
      </c>
      <c r="N72" s="101" t="str">
        <f t="shared" si="23"/>
        <v/>
      </c>
      <c r="O72" s="99" t="str">
        <f t="shared" si="23"/>
        <v/>
      </c>
      <c r="P72" s="100" t="str">
        <f t="shared" si="23"/>
        <v/>
      </c>
      <c r="Q72" s="101" t="str">
        <f t="shared" si="23"/>
        <v/>
      </c>
      <c r="R72" s="99" t="str">
        <f t="shared" si="23"/>
        <v/>
      </c>
      <c r="S72" s="100" t="str">
        <f t="shared" si="23"/>
        <v/>
      </c>
      <c r="T72" s="101" t="str">
        <f t="shared" si="23"/>
        <v/>
      </c>
      <c r="U72" s="20" t="s">
        <v>158</v>
      </c>
      <c r="X72" s="20" t="e">
        <f>ROUNDUP(X71,0)</f>
        <v>#DIV/0!</v>
      </c>
    </row>
    <row r="73" spans="2:24" s="20" customFormat="1" hidden="1" x14ac:dyDescent="0.35">
      <c r="B73" s="297"/>
      <c r="C73" s="97" t="str">
        <f t="shared" ref="C73:E73" si="24">C21</f>
        <v>Course Catalogue Number</v>
      </c>
      <c r="D73" s="98">
        <f t="shared" si="24"/>
        <v>0</v>
      </c>
      <c r="E73" s="97">
        <f t="shared" si="24"/>
        <v>0</v>
      </c>
      <c r="F73" s="99" t="str">
        <f t="shared" ref="F73:T73" si="25">IF(F21&gt;$D21,ROUNDUP(F21/$D21,0)*$E73,IF(F21&gt;0,$E73,""))</f>
        <v/>
      </c>
      <c r="G73" s="100" t="str">
        <f t="shared" si="25"/>
        <v/>
      </c>
      <c r="H73" s="101" t="str">
        <f t="shared" si="25"/>
        <v/>
      </c>
      <c r="I73" s="99" t="str">
        <f t="shared" si="25"/>
        <v/>
      </c>
      <c r="J73" s="100" t="str">
        <f t="shared" si="25"/>
        <v/>
      </c>
      <c r="K73" s="101" t="str">
        <f t="shared" si="25"/>
        <v/>
      </c>
      <c r="L73" s="99" t="str">
        <f t="shared" si="25"/>
        <v/>
      </c>
      <c r="M73" s="100" t="str">
        <f t="shared" si="25"/>
        <v/>
      </c>
      <c r="N73" s="101" t="str">
        <f t="shared" si="25"/>
        <v/>
      </c>
      <c r="O73" s="99" t="str">
        <f t="shared" si="25"/>
        <v/>
      </c>
      <c r="P73" s="100" t="str">
        <f t="shared" si="25"/>
        <v/>
      </c>
      <c r="Q73" s="101" t="str">
        <f t="shared" si="25"/>
        <v/>
      </c>
      <c r="R73" s="99" t="str">
        <f t="shared" si="25"/>
        <v/>
      </c>
      <c r="S73" s="100" t="str">
        <f t="shared" si="25"/>
        <v/>
      </c>
      <c r="T73" s="101" t="str">
        <f t="shared" si="25"/>
        <v/>
      </c>
      <c r="U73" s="20" t="s">
        <v>157</v>
      </c>
      <c r="X73" s="20">
        <f>E106</f>
        <v>0</v>
      </c>
    </row>
    <row r="74" spans="2:24" s="20" customFormat="1" hidden="1" x14ac:dyDescent="0.35">
      <c r="B74" s="297"/>
      <c r="C74" s="97" t="str">
        <f t="shared" ref="C74:E74" si="26">C22</f>
        <v>Course Catalogue Number</v>
      </c>
      <c r="D74" s="98">
        <f t="shared" si="26"/>
        <v>0</v>
      </c>
      <c r="E74" s="97">
        <f t="shared" si="26"/>
        <v>0</v>
      </c>
      <c r="F74" s="99" t="str">
        <f t="shared" ref="F74:T74" si="27">IF(F22&gt;$D22,ROUNDUP(F22/$D22,0)*$E74,IF(F22&gt;0,$E74,""))</f>
        <v/>
      </c>
      <c r="G74" s="100" t="str">
        <f t="shared" si="27"/>
        <v/>
      </c>
      <c r="H74" s="101" t="str">
        <f t="shared" si="27"/>
        <v/>
      </c>
      <c r="I74" s="99" t="str">
        <f t="shared" si="27"/>
        <v/>
      </c>
      <c r="J74" s="100" t="str">
        <f t="shared" si="27"/>
        <v/>
      </c>
      <c r="K74" s="101" t="str">
        <f t="shared" si="27"/>
        <v/>
      </c>
      <c r="L74" s="99" t="str">
        <f t="shared" si="27"/>
        <v/>
      </c>
      <c r="M74" s="100" t="str">
        <f t="shared" si="27"/>
        <v/>
      </c>
      <c r="N74" s="101" t="str">
        <f t="shared" si="27"/>
        <v/>
      </c>
      <c r="O74" s="99" t="str">
        <f t="shared" si="27"/>
        <v/>
      </c>
      <c r="P74" s="100" t="str">
        <f t="shared" si="27"/>
        <v/>
      </c>
      <c r="Q74" s="101" t="str">
        <f t="shared" si="27"/>
        <v/>
      </c>
      <c r="R74" s="99" t="str">
        <f t="shared" si="27"/>
        <v/>
      </c>
      <c r="S74" s="100" t="str">
        <f t="shared" si="27"/>
        <v/>
      </c>
      <c r="T74" s="101" t="str">
        <f t="shared" si="27"/>
        <v/>
      </c>
      <c r="U74" s="20" t="s">
        <v>159</v>
      </c>
      <c r="X74" s="20" t="e">
        <f>X72*X73</f>
        <v>#DIV/0!</v>
      </c>
    </row>
    <row r="75" spans="2:24" s="20" customFormat="1" hidden="1" x14ac:dyDescent="0.35">
      <c r="B75" s="297"/>
      <c r="C75" s="97" t="str">
        <f t="shared" ref="C75:E75" si="28">C23</f>
        <v>Course Catalogue Number</v>
      </c>
      <c r="D75" s="98">
        <f t="shared" si="28"/>
        <v>0</v>
      </c>
      <c r="E75" s="97">
        <f t="shared" si="28"/>
        <v>0</v>
      </c>
      <c r="F75" s="99" t="str">
        <f t="shared" ref="F75:T75" si="29">IF(F23&gt;$D23,ROUNDUP(F23/$D23,0)*$E75,IF(F23&gt;0,$E75,""))</f>
        <v/>
      </c>
      <c r="G75" s="100" t="str">
        <f t="shared" si="29"/>
        <v/>
      </c>
      <c r="H75" s="101" t="str">
        <f t="shared" si="29"/>
        <v/>
      </c>
      <c r="I75" s="99" t="str">
        <f t="shared" si="29"/>
        <v/>
      </c>
      <c r="J75" s="100" t="str">
        <f t="shared" si="29"/>
        <v/>
      </c>
      <c r="K75" s="101" t="str">
        <f t="shared" si="29"/>
        <v/>
      </c>
      <c r="L75" s="99" t="str">
        <f t="shared" si="29"/>
        <v/>
      </c>
      <c r="M75" s="100" t="str">
        <f t="shared" si="29"/>
        <v/>
      </c>
      <c r="N75" s="101" t="str">
        <f t="shared" si="29"/>
        <v/>
      </c>
      <c r="O75" s="99" t="str">
        <f t="shared" si="29"/>
        <v/>
      </c>
      <c r="P75" s="100" t="str">
        <f t="shared" si="29"/>
        <v/>
      </c>
      <c r="Q75" s="101" t="str">
        <f t="shared" si="29"/>
        <v/>
      </c>
      <c r="R75" s="99" t="str">
        <f t="shared" si="29"/>
        <v/>
      </c>
      <c r="S75" s="100" t="str">
        <f t="shared" si="29"/>
        <v/>
      </c>
      <c r="T75" s="101" t="str">
        <f t="shared" si="29"/>
        <v/>
      </c>
    </row>
    <row r="76" spans="2:24" s="20" customFormat="1" hidden="1" x14ac:dyDescent="0.35">
      <c r="B76" s="298"/>
      <c r="C76" s="102" t="str">
        <f t="shared" ref="C76:E76" si="30">C24</f>
        <v>Course Catalogue Number</v>
      </c>
      <c r="D76" s="103">
        <f t="shared" si="30"/>
        <v>0</v>
      </c>
      <c r="E76" s="102">
        <f t="shared" si="30"/>
        <v>0</v>
      </c>
      <c r="F76" s="104" t="str">
        <f t="shared" ref="F76:T76" si="31">IF(F24&gt;$D24,ROUNDUP(F24/$D24,0)*$E76,IF(F24&gt;0,$E76,""))</f>
        <v/>
      </c>
      <c r="G76" s="105" t="str">
        <f t="shared" si="31"/>
        <v/>
      </c>
      <c r="H76" s="106" t="str">
        <f t="shared" si="31"/>
        <v/>
      </c>
      <c r="I76" s="104" t="str">
        <f t="shared" si="31"/>
        <v/>
      </c>
      <c r="J76" s="105" t="str">
        <f t="shared" si="31"/>
        <v/>
      </c>
      <c r="K76" s="106" t="str">
        <f t="shared" si="31"/>
        <v/>
      </c>
      <c r="L76" s="104" t="str">
        <f t="shared" si="31"/>
        <v/>
      </c>
      <c r="M76" s="105" t="str">
        <f t="shared" si="31"/>
        <v/>
      </c>
      <c r="N76" s="106" t="str">
        <f t="shared" si="31"/>
        <v/>
      </c>
      <c r="O76" s="104" t="str">
        <f t="shared" si="31"/>
        <v/>
      </c>
      <c r="P76" s="105" t="str">
        <f t="shared" si="31"/>
        <v/>
      </c>
      <c r="Q76" s="106" t="str">
        <f t="shared" si="31"/>
        <v/>
      </c>
      <c r="R76" s="104" t="str">
        <f t="shared" si="31"/>
        <v/>
      </c>
      <c r="S76" s="105" t="str">
        <f t="shared" si="31"/>
        <v/>
      </c>
      <c r="T76" s="106" t="str">
        <f t="shared" si="31"/>
        <v/>
      </c>
    </row>
    <row r="77" spans="2:24" s="20" customFormat="1" hidden="1" x14ac:dyDescent="0.35">
      <c r="B77" s="296" t="s">
        <v>9</v>
      </c>
      <c r="C77" s="92" t="str">
        <f t="shared" ref="C77:E77" si="32">C25</f>
        <v>Course Catalogue Number</v>
      </c>
      <c r="D77" s="93">
        <f t="shared" si="32"/>
        <v>0</v>
      </c>
      <c r="E77" s="92">
        <f t="shared" si="32"/>
        <v>0</v>
      </c>
      <c r="F77" s="94" t="str">
        <f t="shared" ref="F77:T77" si="33">IF(F25&gt;$D25,ROUNDUP(F25/$D25,0)*$E77,IF(F25&gt;0,$E77,""))</f>
        <v/>
      </c>
      <c r="G77" s="95" t="str">
        <f t="shared" si="33"/>
        <v/>
      </c>
      <c r="H77" s="96" t="str">
        <f t="shared" si="33"/>
        <v/>
      </c>
      <c r="I77" s="94" t="str">
        <f t="shared" si="33"/>
        <v/>
      </c>
      <c r="J77" s="95" t="str">
        <f t="shared" si="33"/>
        <v/>
      </c>
      <c r="K77" s="96" t="str">
        <f t="shared" si="33"/>
        <v/>
      </c>
      <c r="L77" s="94" t="str">
        <f t="shared" si="33"/>
        <v/>
      </c>
      <c r="M77" s="95" t="str">
        <f t="shared" si="33"/>
        <v/>
      </c>
      <c r="N77" s="96" t="str">
        <f t="shared" si="33"/>
        <v/>
      </c>
      <c r="O77" s="94" t="str">
        <f t="shared" si="33"/>
        <v/>
      </c>
      <c r="P77" s="95" t="str">
        <f t="shared" si="33"/>
        <v/>
      </c>
      <c r="Q77" s="96" t="str">
        <f t="shared" si="33"/>
        <v/>
      </c>
      <c r="R77" s="94" t="str">
        <f t="shared" si="33"/>
        <v/>
      </c>
      <c r="S77" s="95" t="str">
        <f t="shared" si="33"/>
        <v/>
      </c>
      <c r="T77" s="96" t="str">
        <f t="shared" si="33"/>
        <v/>
      </c>
    </row>
    <row r="78" spans="2:24" s="20" customFormat="1" hidden="1" x14ac:dyDescent="0.35">
      <c r="B78" s="297"/>
      <c r="C78" s="97" t="str">
        <f t="shared" ref="C78:E78" si="34">C26</f>
        <v>Course Catalogue Number</v>
      </c>
      <c r="D78" s="98">
        <f t="shared" si="34"/>
        <v>0</v>
      </c>
      <c r="E78" s="97">
        <f t="shared" si="34"/>
        <v>0</v>
      </c>
      <c r="F78" s="99" t="str">
        <f t="shared" ref="F78:T78" si="35">IF(F26&gt;$D26,ROUNDUP(F26/$D26,0)*$E78,IF(F26&gt;0,$E78,""))</f>
        <v/>
      </c>
      <c r="G78" s="100" t="str">
        <f t="shared" si="35"/>
        <v/>
      </c>
      <c r="H78" s="101" t="str">
        <f t="shared" si="35"/>
        <v/>
      </c>
      <c r="I78" s="99" t="str">
        <f t="shared" si="35"/>
        <v/>
      </c>
      <c r="J78" s="100" t="str">
        <f t="shared" si="35"/>
        <v/>
      </c>
      <c r="K78" s="101" t="str">
        <f t="shared" si="35"/>
        <v/>
      </c>
      <c r="L78" s="99" t="str">
        <f t="shared" si="35"/>
        <v/>
      </c>
      <c r="M78" s="100" t="str">
        <f t="shared" si="35"/>
        <v/>
      </c>
      <c r="N78" s="101" t="str">
        <f t="shared" si="35"/>
        <v/>
      </c>
      <c r="O78" s="99" t="str">
        <f t="shared" si="35"/>
        <v/>
      </c>
      <c r="P78" s="100" t="str">
        <f t="shared" si="35"/>
        <v/>
      </c>
      <c r="Q78" s="101" t="str">
        <f t="shared" si="35"/>
        <v/>
      </c>
      <c r="R78" s="99" t="str">
        <f t="shared" si="35"/>
        <v/>
      </c>
      <c r="S78" s="100" t="str">
        <f t="shared" si="35"/>
        <v/>
      </c>
      <c r="T78" s="101" t="str">
        <f t="shared" si="35"/>
        <v/>
      </c>
    </row>
    <row r="79" spans="2:24" s="20" customFormat="1" hidden="1" x14ac:dyDescent="0.35">
      <c r="B79" s="297"/>
      <c r="C79" s="97" t="str">
        <f t="shared" ref="C79:E79" si="36">C27</f>
        <v>Course Catalogue Number</v>
      </c>
      <c r="D79" s="98">
        <f t="shared" si="36"/>
        <v>0</v>
      </c>
      <c r="E79" s="97">
        <f t="shared" si="36"/>
        <v>0</v>
      </c>
      <c r="F79" s="99" t="str">
        <f t="shared" ref="F79:T79" si="37">IF(F27&gt;$D27,ROUNDUP(F27/$D27,0)*$E79,IF(F27&gt;0,$E79,""))</f>
        <v/>
      </c>
      <c r="G79" s="100" t="str">
        <f t="shared" si="37"/>
        <v/>
      </c>
      <c r="H79" s="101" t="str">
        <f t="shared" si="37"/>
        <v/>
      </c>
      <c r="I79" s="99" t="str">
        <f t="shared" si="37"/>
        <v/>
      </c>
      <c r="J79" s="100" t="str">
        <f t="shared" si="37"/>
        <v/>
      </c>
      <c r="K79" s="101" t="str">
        <f t="shared" si="37"/>
        <v/>
      </c>
      <c r="L79" s="99" t="str">
        <f t="shared" si="37"/>
        <v/>
      </c>
      <c r="M79" s="100" t="str">
        <f t="shared" si="37"/>
        <v/>
      </c>
      <c r="N79" s="101" t="str">
        <f t="shared" si="37"/>
        <v/>
      </c>
      <c r="O79" s="99" t="str">
        <f t="shared" si="37"/>
        <v/>
      </c>
      <c r="P79" s="100" t="str">
        <f t="shared" si="37"/>
        <v/>
      </c>
      <c r="Q79" s="101" t="str">
        <f t="shared" si="37"/>
        <v/>
      </c>
      <c r="R79" s="99" t="str">
        <f t="shared" si="37"/>
        <v/>
      </c>
      <c r="S79" s="100" t="str">
        <f t="shared" si="37"/>
        <v/>
      </c>
      <c r="T79" s="101" t="str">
        <f t="shared" si="37"/>
        <v/>
      </c>
    </row>
    <row r="80" spans="2:24" s="20" customFormat="1" hidden="1" x14ac:dyDescent="0.35">
      <c r="B80" s="297"/>
      <c r="C80" s="97" t="str">
        <f t="shared" ref="C80:E80" si="38">C28</f>
        <v>Course Catalogue Number</v>
      </c>
      <c r="D80" s="98">
        <f t="shared" si="38"/>
        <v>0</v>
      </c>
      <c r="E80" s="97">
        <f t="shared" si="38"/>
        <v>0</v>
      </c>
      <c r="F80" s="99" t="str">
        <f t="shared" ref="F80:T80" si="39">IF(F28&gt;$D28,ROUNDUP(F28/$D28,0)*$E80,IF(F28&gt;0,$E80,""))</f>
        <v/>
      </c>
      <c r="G80" s="100" t="str">
        <f t="shared" si="39"/>
        <v/>
      </c>
      <c r="H80" s="101" t="str">
        <f t="shared" si="39"/>
        <v/>
      </c>
      <c r="I80" s="99" t="str">
        <f t="shared" si="39"/>
        <v/>
      </c>
      <c r="J80" s="100" t="str">
        <f t="shared" si="39"/>
        <v/>
      </c>
      <c r="K80" s="101" t="str">
        <f t="shared" si="39"/>
        <v/>
      </c>
      <c r="L80" s="99" t="str">
        <f t="shared" si="39"/>
        <v/>
      </c>
      <c r="M80" s="100" t="str">
        <f t="shared" si="39"/>
        <v/>
      </c>
      <c r="N80" s="101" t="str">
        <f t="shared" si="39"/>
        <v/>
      </c>
      <c r="O80" s="99" t="str">
        <f t="shared" si="39"/>
        <v/>
      </c>
      <c r="P80" s="100" t="str">
        <f t="shared" si="39"/>
        <v/>
      </c>
      <c r="Q80" s="101" t="str">
        <f t="shared" si="39"/>
        <v/>
      </c>
      <c r="R80" s="99" t="str">
        <f t="shared" si="39"/>
        <v/>
      </c>
      <c r="S80" s="100" t="str">
        <f t="shared" si="39"/>
        <v/>
      </c>
      <c r="T80" s="101" t="str">
        <f t="shared" si="39"/>
        <v/>
      </c>
    </row>
    <row r="81" spans="2:20" s="20" customFormat="1" hidden="1" x14ac:dyDescent="0.35">
      <c r="B81" s="297"/>
      <c r="C81" s="97" t="str">
        <f t="shared" ref="C81:E81" si="40">C29</f>
        <v>Course Catalogue Number</v>
      </c>
      <c r="D81" s="98">
        <f t="shared" si="40"/>
        <v>0</v>
      </c>
      <c r="E81" s="97">
        <f t="shared" si="40"/>
        <v>0</v>
      </c>
      <c r="F81" s="99" t="str">
        <f t="shared" ref="F81:T81" si="41">IF(F29&gt;$D29,ROUNDUP(F29/$D29,0)*$E81,IF(F29&gt;0,$E81,""))</f>
        <v/>
      </c>
      <c r="G81" s="100" t="str">
        <f t="shared" si="41"/>
        <v/>
      </c>
      <c r="H81" s="101" t="str">
        <f t="shared" si="41"/>
        <v/>
      </c>
      <c r="I81" s="99" t="str">
        <f t="shared" si="41"/>
        <v/>
      </c>
      <c r="J81" s="100" t="str">
        <f t="shared" si="41"/>
        <v/>
      </c>
      <c r="K81" s="101" t="str">
        <f t="shared" si="41"/>
        <v/>
      </c>
      <c r="L81" s="99" t="str">
        <f t="shared" si="41"/>
        <v/>
      </c>
      <c r="M81" s="100" t="str">
        <f t="shared" si="41"/>
        <v/>
      </c>
      <c r="N81" s="101" t="str">
        <f t="shared" si="41"/>
        <v/>
      </c>
      <c r="O81" s="99" t="str">
        <f t="shared" si="41"/>
        <v/>
      </c>
      <c r="P81" s="100" t="str">
        <f t="shared" si="41"/>
        <v/>
      </c>
      <c r="Q81" s="101" t="str">
        <f t="shared" si="41"/>
        <v/>
      </c>
      <c r="R81" s="99" t="str">
        <f t="shared" si="41"/>
        <v/>
      </c>
      <c r="S81" s="100" t="str">
        <f t="shared" si="41"/>
        <v/>
      </c>
      <c r="T81" s="101" t="str">
        <f t="shared" si="41"/>
        <v/>
      </c>
    </row>
    <row r="82" spans="2:20" s="20" customFormat="1" hidden="1" x14ac:dyDescent="0.35">
      <c r="B82" s="297"/>
      <c r="C82" s="97" t="str">
        <f t="shared" ref="C82:E82" si="42">C30</f>
        <v>Course Catalogue Number</v>
      </c>
      <c r="D82" s="98">
        <f t="shared" si="42"/>
        <v>0</v>
      </c>
      <c r="E82" s="97">
        <f t="shared" si="42"/>
        <v>0</v>
      </c>
      <c r="F82" s="99" t="str">
        <f t="shared" ref="F82:T82" si="43">IF(F30&gt;$D30,ROUNDUP(F30/$D30,0)*$E82,IF(F30&gt;0,$E82,""))</f>
        <v/>
      </c>
      <c r="G82" s="100" t="str">
        <f t="shared" si="43"/>
        <v/>
      </c>
      <c r="H82" s="101" t="str">
        <f t="shared" si="43"/>
        <v/>
      </c>
      <c r="I82" s="99" t="str">
        <f t="shared" si="43"/>
        <v/>
      </c>
      <c r="J82" s="100" t="str">
        <f t="shared" si="43"/>
        <v/>
      </c>
      <c r="K82" s="101" t="str">
        <f t="shared" si="43"/>
        <v/>
      </c>
      <c r="L82" s="99" t="str">
        <f t="shared" si="43"/>
        <v/>
      </c>
      <c r="M82" s="100" t="str">
        <f t="shared" si="43"/>
        <v/>
      </c>
      <c r="N82" s="101" t="str">
        <f t="shared" si="43"/>
        <v/>
      </c>
      <c r="O82" s="99" t="str">
        <f t="shared" si="43"/>
        <v/>
      </c>
      <c r="P82" s="100" t="str">
        <f t="shared" si="43"/>
        <v/>
      </c>
      <c r="Q82" s="101" t="str">
        <f t="shared" si="43"/>
        <v/>
      </c>
      <c r="R82" s="99" t="str">
        <f t="shared" si="43"/>
        <v/>
      </c>
      <c r="S82" s="100" t="str">
        <f t="shared" si="43"/>
        <v/>
      </c>
      <c r="T82" s="101" t="str">
        <f t="shared" si="43"/>
        <v/>
      </c>
    </row>
    <row r="83" spans="2:20" s="20" customFormat="1" hidden="1" x14ac:dyDescent="0.35">
      <c r="B83" s="297"/>
      <c r="C83" s="97" t="str">
        <f t="shared" ref="C83:E83" si="44">C31</f>
        <v>Course Catalogue Number</v>
      </c>
      <c r="D83" s="98">
        <f t="shared" si="44"/>
        <v>0</v>
      </c>
      <c r="E83" s="97">
        <f t="shared" si="44"/>
        <v>0</v>
      </c>
      <c r="F83" s="99" t="str">
        <f t="shared" ref="F83:T83" si="45">IF(F31&gt;$D31,ROUNDUP(F31/$D31,0)*$E83,IF(F31&gt;0,$E83,""))</f>
        <v/>
      </c>
      <c r="G83" s="100" t="str">
        <f t="shared" si="45"/>
        <v/>
      </c>
      <c r="H83" s="101" t="str">
        <f t="shared" si="45"/>
        <v/>
      </c>
      <c r="I83" s="99" t="str">
        <f t="shared" si="45"/>
        <v/>
      </c>
      <c r="J83" s="100" t="str">
        <f t="shared" si="45"/>
        <v/>
      </c>
      <c r="K83" s="101" t="str">
        <f t="shared" si="45"/>
        <v/>
      </c>
      <c r="L83" s="99" t="str">
        <f t="shared" si="45"/>
        <v/>
      </c>
      <c r="M83" s="100" t="str">
        <f t="shared" si="45"/>
        <v/>
      </c>
      <c r="N83" s="101" t="str">
        <f t="shared" si="45"/>
        <v/>
      </c>
      <c r="O83" s="99" t="str">
        <f t="shared" si="45"/>
        <v/>
      </c>
      <c r="P83" s="100" t="str">
        <f t="shared" si="45"/>
        <v/>
      </c>
      <c r="Q83" s="101" t="str">
        <f t="shared" si="45"/>
        <v/>
      </c>
      <c r="R83" s="99" t="str">
        <f t="shared" si="45"/>
        <v/>
      </c>
      <c r="S83" s="100" t="str">
        <f t="shared" si="45"/>
        <v/>
      </c>
      <c r="T83" s="101" t="str">
        <f t="shared" si="45"/>
        <v/>
      </c>
    </row>
    <row r="84" spans="2:20" s="20" customFormat="1" hidden="1" x14ac:dyDescent="0.35">
      <c r="B84" s="297"/>
      <c r="C84" s="97" t="str">
        <f t="shared" ref="C84:E84" si="46">C32</f>
        <v>Course Catalogue Number</v>
      </c>
      <c r="D84" s="98">
        <f t="shared" si="46"/>
        <v>0</v>
      </c>
      <c r="E84" s="97">
        <f t="shared" si="46"/>
        <v>0</v>
      </c>
      <c r="F84" s="99" t="str">
        <f t="shared" ref="F84:T84" si="47">IF(F32&gt;$D32,ROUNDUP(F32/$D32,0)*$E84,IF(F32&gt;0,$E84,""))</f>
        <v/>
      </c>
      <c r="G84" s="100" t="str">
        <f t="shared" si="47"/>
        <v/>
      </c>
      <c r="H84" s="101" t="str">
        <f t="shared" si="47"/>
        <v/>
      </c>
      <c r="I84" s="99" t="str">
        <f t="shared" si="47"/>
        <v/>
      </c>
      <c r="J84" s="100" t="str">
        <f t="shared" si="47"/>
        <v/>
      </c>
      <c r="K84" s="101" t="str">
        <f t="shared" si="47"/>
        <v/>
      </c>
      <c r="L84" s="99" t="str">
        <f t="shared" si="47"/>
        <v/>
      </c>
      <c r="M84" s="100" t="str">
        <f t="shared" si="47"/>
        <v/>
      </c>
      <c r="N84" s="101" t="str">
        <f t="shared" si="47"/>
        <v/>
      </c>
      <c r="O84" s="99" t="str">
        <f t="shared" si="47"/>
        <v/>
      </c>
      <c r="P84" s="100" t="str">
        <f t="shared" si="47"/>
        <v/>
      </c>
      <c r="Q84" s="101" t="str">
        <f t="shared" si="47"/>
        <v/>
      </c>
      <c r="R84" s="99" t="str">
        <f t="shared" si="47"/>
        <v/>
      </c>
      <c r="S84" s="100" t="str">
        <f t="shared" si="47"/>
        <v/>
      </c>
      <c r="T84" s="101" t="str">
        <f t="shared" si="47"/>
        <v/>
      </c>
    </row>
    <row r="85" spans="2:20" s="20" customFormat="1" hidden="1" x14ac:dyDescent="0.35">
      <c r="B85" s="297"/>
      <c r="C85" s="97" t="str">
        <f t="shared" ref="C85:E85" si="48">C33</f>
        <v>Course Catalogue Number</v>
      </c>
      <c r="D85" s="98">
        <f t="shared" si="48"/>
        <v>0</v>
      </c>
      <c r="E85" s="97">
        <f t="shared" si="48"/>
        <v>0</v>
      </c>
      <c r="F85" s="99" t="str">
        <f t="shared" ref="F85:T85" si="49">IF(F33&gt;$D33,ROUNDUP(F33/$D33,0)*$E85,IF(F33&gt;0,$E85,""))</f>
        <v/>
      </c>
      <c r="G85" s="100" t="str">
        <f t="shared" si="49"/>
        <v/>
      </c>
      <c r="H85" s="101" t="str">
        <f t="shared" si="49"/>
        <v/>
      </c>
      <c r="I85" s="99" t="str">
        <f t="shared" si="49"/>
        <v/>
      </c>
      <c r="J85" s="100" t="str">
        <f t="shared" si="49"/>
        <v/>
      </c>
      <c r="K85" s="101" t="str">
        <f t="shared" si="49"/>
        <v/>
      </c>
      <c r="L85" s="99" t="str">
        <f t="shared" si="49"/>
        <v/>
      </c>
      <c r="M85" s="100" t="str">
        <f t="shared" si="49"/>
        <v/>
      </c>
      <c r="N85" s="101" t="str">
        <f t="shared" si="49"/>
        <v/>
      </c>
      <c r="O85" s="99" t="str">
        <f t="shared" si="49"/>
        <v/>
      </c>
      <c r="P85" s="100" t="str">
        <f t="shared" si="49"/>
        <v/>
      </c>
      <c r="Q85" s="101" t="str">
        <f t="shared" si="49"/>
        <v/>
      </c>
      <c r="R85" s="99" t="str">
        <f t="shared" si="49"/>
        <v/>
      </c>
      <c r="S85" s="100" t="str">
        <f t="shared" si="49"/>
        <v/>
      </c>
      <c r="T85" s="101" t="str">
        <f t="shared" si="49"/>
        <v/>
      </c>
    </row>
    <row r="86" spans="2:20" s="20" customFormat="1" hidden="1" x14ac:dyDescent="0.35">
      <c r="B86" s="297"/>
      <c r="C86" s="97" t="str">
        <f t="shared" ref="C86:E86" si="50">C34</f>
        <v>Course Catalogue Number</v>
      </c>
      <c r="D86" s="98">
        <f t="shared" si="50"/>
        <v>0</v>
      </c>
      <c r="E86" s="97">
        <f t="shared" si="50"/>
        <v>0</v>
      </c>
      <c r="F86" s="99" t="str">
        <f t="shared" ref="F86:T86" si="51">IF(F34&gt;$D34,ROUNDUP(F34/$D34,0)*$E86,IF(F34&gt;0,$E86,""))</f>
        <v/>
      </c>
      <c r="G86" s="100" t="str">
        <f t="shared" si="51"/>
        <v/>
      </c>
      <c r="H86" s="101" t="str">
        <f t="shared" si="51"/>
        <v/>
      </c>
      <c r="I86" s="99" t="str">
        <f t="shared" si="51"/>
        <v/>
      </c>
      <c r="J86" s="100" t="str">
        <f t="shared" si="51"/>
        <v/>
      </c>
      <c r="K86" s="101" t="str">
        <f t="shared" si="51"/>
        <v/>
      </c>
      <c r="L86" s="99" t="str">
        <f t="shared" si="51"/>
        <v/>
      </c>
      <c r="M86" s="100" t="str">
        <f t="shared" si="51"/>
        <v/>
      </c>
      <c r="N86" s="101" t="str">
        <f t="shared" si="51"/>
        <v/>
      </c>
      <c r="O86" s="99" t="str">
        <f t="shared" si="51"/>
        <v/>
      </c>
      <c r="P86" s="100" t="str">
        <f t="shared" si="51"/>
        <v/>
      </c>
      <c r="Q86" s="101" t="str">
        <f t="shared" si="51"/>
        <v/>
      </c>
      <c r="R86" s="99" t="str">
        <f t="shared" si="51"/>
        <v/>
      </c>
      <c r="S86" s="100" t="str">
        <f t="shared" si="51"/>
        <v/>
      </c>
      <c r="T86" s="101" t="str">
        <f t="shared" si="51"/>
        <v/>
      </c>
    </row>
    <row r="87" spans="2:20" s="20" customFormat="1" hidden="1" x14ac:dyDescent="0.35">
      <c r="B87" s="297"/>
      <c r="C87" s="97" t="str">
        <f t="shared" ref="C87:E87" si="52">C35</f>
        <v>Course Catalogue Number</v>
      </c>
      <c r="D87" s="98">
        <f t="shared" si="52"/>
        <v>0</v>
      </c>
      <c r="E87" s="97">
        <f t="shared" si="52"/>
        <v>0</v>
      </c>
      <c r="F87" s="99" t="str">
        <f t="shared" ref="F87:T87" si="53">IF(F35&gt;$D35,ROUNDUP(F35/$D35,0)*$E87,IF(F35&gt;0,$E87,""))</f>
        <v/>
      </c>
      <c r="G87" s="100" t="str">
        <f t="shared" si="53"/>
        <v/>
      </c>
      <c r="H87" s="101" t="str">
        <f t="shared" si="53"/>
        <v/>
      </c>
      <c r="I87" s="99" t="str">
        <f t="shared" si="53"/>
        <v/>
      </c>
      <c r="J87" s="100" t="str">
        <f t="shared" si="53"/>
        <v/>
      </c>
      <c r="K87" s="101" t="str">
        <f t="shared" si="53"/>
        <v/>
      </c>
      <c r="L87" s="99" t="str">
        <f t="shared" si="53"/>
        <v/>
      </c>
      <c r="M87" s="100" t="str">
        <f t="shared" si="53"/>
        <v/>
      </c>
      <c r="N87" s="101" t="str">
        <f t="shared" si="53"/>
        <v/>
      </c>
      <c r="O87" s="99" t="str">
        <f t="shared" si="53"/>
        <v/>
      </c>
      <c r="P87" s="100" t="str">
        <f t="shared" si="53"/>
        <v/>
      </c>
      <c r="Q87" s="101" t="str">
        <f t="shared" si="53"/>
        <v/>
      </c>
      <c r="R87" s="99" t="str">
        <f t="shared" si="53"/>
        <v/>
      </c>
      <c r="S87" s="100" t="str">
        <f t="shared" si="53"/>
        <v/>
      </c>
      <c r="T87" s="101" t="str">
        <f t="shared" si="53"/>
        <v/>
      </c>
    </row>
    <row r="88" spans="2:20" s="20" customFormat="1" hidden="1" x14ac:dyDescent="0.35">
      <c r="B88" s="297"/>
      <c r="C88" s="97" t="str">
        <f t="shared" ref="C88:E88" si="54">C36</f>
        <v>Course Catalogue Number</v>
      </c>
      <c r="D88" s="98">
        <f t="shared" si="54"/>
        <v>0</v>
      </c>
      <c r="E88" s="97">
        <f t="shared" si="54"/>
        <v>0</v>
      </c>
      <c r="F88" s="99" t="str">
        <f t="shared" ref="F88:T88" si="55">IF(F36&gt;$D36,ROUNDUP(F36/$D36,0)*$E88,IF(F36&gt;0,$E88,""))</f>
        <v/>
      </c>
      <c r="G88" s="100" t="str">
        <f t="shared" si="55"/>
        <v/>
      </c>
      <c r="H88" s="101" t="str">
        <f t="shared" si="55"/>
        <v/>
      </c>
      <c r="I88" s="99" t="str">
        <f t="shared" si="55"/>
        <v/>
      </c>
      <c r="J88" s="100" t="str">
        <f t="shared" si="55"/>
        <v/>
      </c>
      <c r="K88" s="101" t="str">
        <f t="shared" si="55"/>
        <v/>
      </c>
      <c r="L88" s="99" t="str">
        <f t="shared" si="55"/>
        <v/>
      </c>
      <c r="M88" s="100" t="str">
        <f t="shared" si="55"/>
        <v/>
      </c>
      <c r="N88" s="101" t="str">
        <f t="shared" si="55"/>
        <v/>
      </c>
      <c r="O88" s="99" t="str">
        <f t="shared" si="55"/>
        <v/>
      </c>
      <c r="P88" s="100" t="str">
        <f t="shared" si="55"/>
        <v/>
      </c>
      <c r="Q88" s="101" t="str">
        <f t="shared" si="55"/>
        <v/>
      </c>
      <c r="R88" s="99" t="str">
        <f t="shared" si="55"/>
        <v/>
      </c>
      <c r="S88" s="100" t="str">
        <f t="shared" si="55"/>
        <v/>
      </c>
      <c r="T88" s="101" t="str">
        <f t="shared" si="55"/>
        <v/>
      </c>
    </row>
    <row r="89" spans="2:20" s="20" customFormat="1" hidden="1" x14ac:dyDescent="0.35">
      <c r="B89" s="297"/>
      <c r="C89" s="97" t="str">
        <f t="shared" ref="C89:E89" si="56">C37</f>
        <v>Course Catalogue Number</v>
      </c>
      <c r="D89" s="98">
        <f t="shared" si="56"/>
        <v>0</v>
      </c>
      <c r="E89" s="97">
        <f t="shared" si="56"/>
        <v>0</v>
      </c>
      <c r="F89" s="99" t="str">
        <f t="shared" ref="F89:T89" si="57">IF(F37&gt;$D37,ROUNDUP(F37/$D37,0)*$E89,IF(F37&gt;0,$E89,""))</f>
        <v/>
      </c>
      <c r="G89" s="100" t="str">
        <f t="shared" si="57"/>
        <v/>
      </c>
      <c r="H89" s="101" t="str">
        <f t="shared" si="57"/>
        <v/>
      </c>
      <c r="I89" s="99" t="str">
        <f t="shared" si="57"/>
        <v/>
      </c>
      <c r="J89" s="100" t="str">
        <f t="shared" si="57"/>
        <v/>
      </c>
      <c r="K89" s="101" t="str">
        <f t="shared" si="57"/>
        <v/>
      </c>
      <c r="L89" s="99" t="str">
        <f t="shared" si="57"/>
        <v/>
      </c>
      <c r="M89" s="100" t="str">
        <f t="shared" si="57"/>
        <v/>
      </c>
      <c r="N89" s="101" t="str">
        <f t="shared" si="57"/>
        <v/>
      </c>
      <c r="O89" s="99" t="str">
        <f t="shared" si="57"/>
        <v/>
      </c>
      <c r="P89" s="100" t="str">
        <f t="shared" si="57"/>
        <v/>
      </c>
      <c r="Q89" s="101" t="str">
        <f t="shared" si="57"/>
        <v/>
      </c>
      <c r="R89" s="99" t="str">
        <f t="shared" si="57"/>
        <v/>
      </c>
      <c r="S89" s="100" t="str">
        <f t="shared" si="57"/>
        <v/>
      </c>
      <c r="T89" s="101" t="str">
        <f t="shared" si="57"/>
        <v/>
      </c>
    </row>
    <row r="90" spans="2:20" s="20" customFormat="1" hidden="1" x14ac:dyDescent="0.35">
      <c r="B90" s="297"/>
      <c r="C90" s="97" t="str">
        <f t="shared" ref="C90:E90" si="58">C38</f>
        <v>Course Catalogue Number</v>
      </c>
      <c r="D90" s="98">
        <f t="shared" si="58"/>
        <v>0</v>
      </c>
      <c r="E90" s="97">
        <f t="shared" si="58"/>
        <v>0</v>
      </c>
      <c r="F90" s="99" t="str">
        <f t="shared" ref="F90:T90" si="59">IF(F38&gt;$D38,ROUNDUP(F38/$D38,0)*$E90,IF(F38&gt;0,$E90,""))</f>
        <v/>
      </c>
      <c r="G90" s="100" t="str">
        <f t="shared" si="59"/>
        <v/>
      </c>
      <c r="H90" s="101" t="str">
        <f t="shared" si="59"/>
        <v/>
      </c>
      <c r="I90" s="99" t="str">
        <f t="shared" si="59"/>
        <v/>
      </c>
      <c r="J90" s="100" t="str">
        <f t="shared" si="59"/>
        <v/>
      </c>
      <c r="K90" s="101" t="str">
        <f t="shared" si="59"/>
        <v/>
      </c>
      <c r="L90" s="99" t="str">
        <f t="shared" si="59"/>
        <v/>
      </c>
      <c r="M90" s="100" t="str">
        <f t="shared" si="59"/>
        <v/>
      </c>
      <c r="N90" s="101" t="str">
        <f t="shared" si="59"/>
        <v/>
      </c>
      <c r="O90" s="99" t="str">
        <f t="shared" si="59"/>
        <v/>
      </c>
      <c r="P90" s="100" t="str">
        <f t="shared" si="59"/>
        <v/>
      </c>
      <c r="Q90" s="101" t="str">
        <f t="shared" si="59"/>
        <v/>
      </c>
      <c r="R90" s="99" t="str">
        <f t="shared" si="59"/>
        <v/>
      </c>
      <c r="S90" s="100" t="str">
        <f t="shared" si="59"/>
        <v/>
      </c>
      <c r="T90" s="101" t="str">
        <f t="shared" si="59"/>
        <v/>
      </c>
    </row>
    <row r="91" spans="2:20" s="20" customFormat="1" hidden="1" x14ac:dyDescent="0.35">
      <c r="B91" s="298"/>
      <c r="C91" s="102" t="str">
        <f t="shared" ref="C91:E91" si="60">C39</f>
        <v>Course Catalogue Number</v>
      </c>
      <c r="D91" s="103">
        <f t="shared" si="60"/>
        <v>0</v>
      </c>
      <c r="E91" s="102">
        <f t="shared" si="60"/>
        <v>0</v>
      </c>
      <c r="F91" s="104" t="str">
        <f t="shared" ref="F91:T91" si="61">IF(F39&gt;$D39,ROUNDUP(F39/$D39,0)*$E91,IF(F39&gt;0,$E91,""))</f>
        <v/>
      </c>
      <c r="G91" s="105" t="str">
        <f t="shared" si="61"/>
        <v/>
      </c>
      <c r="H91" s="106" t="str">
        <f t="shared" si="61"/>
        <v/>
      </c>
      <c r="I91" s="104" t="str">
        <f t="shared" si="61"/>
        <v/>
      </c>
      <c r="J91" s="105" t="str">
        <f t="shared" si="61"/>
        <v/>
      </c>
      <c r="K91" s="106" t="str">
        <f t="shared" si="61"/>
        <v/>
      </c>
      <c r="L91" s="104" t="str">
        <f t="shared" si="61"/>
        <v/>
      </c>
      <c r="M91" s="105" t="str">
        <f t="shared" si="61"/>
        <v/>
      </c>
      <c r="N91" s="106" t="str">
        <f t="shared" si="61"/>
        <v/>
      </c>
      <c r="O91" s="104" t="str">
        <f t="shared" si="61"/>
        <v/>
      </c>
      <c r="P91" s="105" t="str">
        <f t="shared" si="61"/>
        <v/>
      </c>
      <c r="Q91" s="106" t="str">
        <f t="shared" si="61"/>
        <v/>
      </c>
      <c r="R91" s="104" t="str">
        <f t="shared" si="61"/>
        <v/>
      </c>
      <c r="S91" s="105" t="str">
        <f t="shared" si="61"/>
        <v/>
      </c>
      <c r="T91" s="106" t="str">
        <f t="shared" si="61"/>
        <v/>
      </c>
    </row>
    <row r="92" spans="2:20" s="20" customFormat="1" hidden="1" x14ac:dyDescent="0.35">
      <c r="B92" s="296" t="s">
        <v>10</v>
      </c>
      <c r="C92" s="92" t="str">
        <f t="shared" ref="C92:E92" si="62">C40</f>
        <v>Course Catalogue Number</v>
      </c>
      <c r="D92" s="93">
        <f t="shared" si="62"/>
        <v>0</v>
      </c>
      <c r="E92" s="92">
        <f t="shared" si="62"/>
        <v>0</v>
      </c>
      <c r="F92" s="94" t="str">
        <f t="shared" ref="F92:T92" si="63">IF(F40&gt;$D40,ROUNDUP(F40/$D40,0)*$E92,IF(F40&gt;0,$E92,""))</f>
        <v/>
      </c>
      <c r="G92" s="95" t="str">
        <f t="shared" si="63"/>
        <v/>
      </c>
      <c r="H92" s="96" t="str">
        <f t="shared" si="63"/>
        <v/>
      </c>
      <c r="I92" s="94" t="str">
        <f t="shared" si="63"/>
        <v/>
      </c>
      <c r="J92" s="95" t="str">
        <f t="shared" si="63"/>
        <v/>
      </c>
      <c r="K92" s="96" t="str">
        <f t="shared" si="63"/>
        <v/>
      </c>
      <c r="L92" s="94" t="str">
        <f t="shared" si="63"/>
        <v/>
      </c>
      <c r="M92" s="95" t="str">
        <f t="shared" si="63"/>
        <v/>
      </c>
      <c r="N92" s="96" t="str">
        <f t="shared" si="63"/>
        <v/>
      </c>
      <c r="O92" s="94" t="str">
        <f t="shared" si="63"/>
        <v/>
      </c>
      <c r="P92" s="95" t="str">
        <f t="shared" si="63"/>
        <v/>
      </c>
      <c r="Q92" s="96" t="str">
        <f t="shared" si="63"/>
        <v/>
      </c>
      <c r="R92" s="94" t="str">
        <f t="shared" si="63"/>
        <v/>
      </c>
      <c r="S92" s="95" t="str">
        <f t="shared" si="63"/>
        <v/>
      </c>
      <c r="T92" s="96" t="str">
        <f t="shared" si="63"/>
        <v/>
      </c>
    </row>
    <row r="93" spans="2:20" s="20" customFormat="1" hidden="1" x14ac:dyDescent="0.35">
      <c r="B93" s="297"/>
      <c r="C93" s="97" t="str">
        <f t="shared" ref="C93:E93" si="64">C41</f>
        <v>Course Catalogue Number</v>
      </c>
      <c r="D93" s="98">
        <f t="shared" si="64"/>
        <v>0</v>
      </c>
      <c r="E93" s="97">
        <f t="shared" si="64"/>
        <v>0</v>
      </c>
      <c r="F93" s="99" t="str">
        <f t="shared" ref="F93:T93" si="65">IF(F41&gt;$D41,ROUNDUP(F41/$D41,0)*$E93,IF(F41&gt;0,$E93,""))</f>
        <v/>
      </c>
      <c r="G93" s="100" t="str">
        <f t="shared" si="65"/>
        <v/>
      </c>
      <c r="H93" s="101" t="str">
        <f t="shared" si="65"/>
        <v/>
      </c>
      <c r="I93" s="99" t="str">
        <f t="shared" si="65"/>
        <v/>
      </c>
      <c r="J93" s="100" t="str">
        <f t="shared" si="65"/>
        <v/>
      </c>
      <c r="K93" s="101" t="str">
        <f t="shared" si="65"/>
        <v/>
      </c>
      <c r="L93" s="99" t="str">
        <f t="shared" si="65"/>
        <v/>
      </c>
      <c r="M93" s="100" t="str">
        <f t="shared" si="65"/>
        <v/>
      </c>
      <c r="N93" s="101" t="str">
        <f t="shared" si="65"/>
        <v/>
      </c>
      <c r="O93" s="99" t="str">
        <f t="shared" si="65"/>
        <v/>
      </c>
      <c r="P93" s="100" t="str">
        <f t="shared" si="65"/>
        <v/>
      </c>
      <c r="Q93" s="101" t="str">
        <f t="shared" si="65"/>
        <v/>
      </c>
      <c r="R93" s="99" t="str">
        <f t="shared" si="65"/>
        <v/>
      </c>
      <c r="S93" s="100" t="str">
        <f t="shared" si="65"/>
        <v/>
      </c>
      <c r="T93" s="101" t="str">
        <f t="shared" si="65"/>
        <v/>
      </c>
    </row>
    <row r="94" spans="2:20" s="20" customFormat="1" hidden="1" x14ac:dyDescent="0.35">
      <c r="B94" s="297"/>
      <c r="C94" s="97" t="str">
        <f t="shared" ref="C94:E94" si="66">C42</f>
        <v>Course Catalogue Number</v>
      </c>
      <c r="D94" s="98">
        <f t="shared" si="66"/>
        <v>0</v>
      </c>
      <c r="E94" s="97">
        <f t="shared" si="66"/>
        <v>0</v>
      </c>
      <c r="F94" s="99" t="str">
        <f t="shared" ref="F94:T94" si="67">IF(F42&gt;$D42,ROUNDUP(F42/$D42,0)*$E94,IF(F42&gt;0,$E94,""))</f>
        <v/>
      </c>
      <c r="G94" s="100" t="str">
        <f t="shared" si="67"/>
        <v/>
      </c>
      <c r="H94" s="101" t="str">
        <f t="shared" si="67"/>
        <v/>
      </c>
      <c r="I94" s="99" t="str">
        <f t="shared" si="67"/>
        <v/>
      </c>
      <c r="J94" s="100" t="str">
        <f t="shared" si="67"/>
        <v/>
      </c>
      <c r="K94" s="101" t="str">
        <f t="shared" si="67"/>
        <v/>
      </c>
      <c r="L94" s="99" t="str">
        <f t="shared" si="67"/>
        <v/>
      </c>
      <c r="M94" s="100" t="str">
        <f t="shared" si="67"/>
        <v/>
      </c>
      <c r="N94" s="101" t="str">
        <f t="shared" si="67"/>
        <v/>
      </c>
      <c r="O94" s="99" t="str">
        <f t="shared" si="67"/>
        <v/>
      </c>
      <c r="P94" s="100" t="str">
        <f t="shared" si="67"/>
        <v/>
      </c>
      <c r="Q94" s="101" t="str">
        <f t="shared" si="67"/>
        <v/>
      </c>
      <c r="R94" s="99" t="str">
        <f t="shared" si="67"/>
        <v/>
      </c>
      <c r="S94" s="100" t="str">
        <f t="shared" si="67"/>
        <v/>
      </c>
      <c r="T94" s="101" t="str">
        <f t="shared" si="67"/>
        <v/>
      </c>
    </row>
    <row r="95" spans="2:20" s="20" customFormat="1" hidden="1" x14ac:dyDescent="0.35">
      <c r="B95" s="297"/>
      <c r="C95" s="97" t="str">
        <f t="shared" ref="C95:E95" si="68">C43</f>
        <v>Course Catalogue Number</v>
      </c>
      <c r="D95" s="98">
        <f t="shared" si="68"/>
        <v>0</v>
      </c>
      <c r="E95" s="97">
        <f t="shared" si="68"/>
        <v>0</v>
      </c>
      <c r="F95" s="99" t="str">
        <f t="shared" ref="F95:T95" si="69">IF(F43&gt;$D43,ROUNDUP(F43/$D43,0)*$E95,IF(F43&gt;0,$E95,""))</f>
        <v/>
      </c>
      <c r="G95" s="100" t="str">
        <f t="shared" si="69"/>
        <v/>
      </c>
      <c r="H95" s="101" t="str">
        <f t="shared" si="69"/>
        <v/>
      </c>
      <c r="I95" s="99" t="str">
        <f t="shared" si="69"/>
        <v/>
      </c>
      <c r="J95" s="100" t="str">
        <f t="shared" si="69"/>
        <v/>
      </c>
      <c r="K95" s="101" t="str">
        <f t="shared" si="69"/>
        <v/>
      </c>
      <c r="L95" s="99" t="str">
        <f t="shared" si="69"/>
        <v/>
      </c>
      <c r="M95" s="100" t="str">
        <f t="shared" si="69"/>
        <v/>
      </c>
      <c r="N95" s="101" t="str">
        <f t="shared" si="69"/>
        <v/>
      </c>
      <c r="O95" s="99" t="str">
        <f t="shared" si="69"/>
        <v/>
      </c>
      <c r="P95" s="100" t="str">
        <f t="shared" si="69"/>
        <v/>
      </c>
      <c r="Q95" s="101" t="str">
        <f t="shared" si="69"/>
        <v/>
      </c>
      <c r="R95" s="99" t="str">
        <f t="shared" si="69"/>
        <v/>
      </c>
      <c r="S95" s="100" t="str">
        <f t="shared" si="69"/>
        <v/>
      </c>
      <c r="T95" s="101" t="str">
        <f t="shared" si="69"/>
        <v/>
      </c>
    </row>
    <row r="96" spans="2:20" s="20" customFormat="1" hidden="1" x14ac:dyDescent="0.35">
      <c r="B96" s="297"/>
      <c r="C96" s="97" t="str">
        <f t="shared" ref="C96:E96" si="70">C44</f>
        <v>Course Catalogue Number</v>
      </c>
      <c r="D96" s="98">
        <f t="shared" si="70"/>
        <v>0</v>
      </c>
      <c r="E96" s="97">
        <f t="shared" si="70"/>
        <v>0</v>
      </c>
      <c r="F96" s="99" t="str">
        <f t="shared" ref="F96:T96" si="71">IF(F44&gt;$D44,ROUNDUP(F44/$D44,0)*$E96,IF(F44&gt;0,$E96,""))</f>
        <v/>
      </c>
      <c r="G96" s="100" t="str">
        <f t="shared" si="71"/>
        <v/>
      </c>
      <c r="H96" s="101" t="str">
        <f t="shared" si="71"/>
        <v/>
      </c>
      <c r="I96" s="99" t="str">
        <f t="shared" si="71"/>
        <v/>
      </c>
      <c r="J96" s="100" t="str">
        <f t="shared" si="71"/>
        <v/>
      </c>
      <c r="K96" s="101" t="str">
        <f t="shared" si="71"/>
        <v/>
      </c>
      <c r="L96" s="99" t="str">
        <f t="shared" si="71"/>
        <v/>
      </c>
      <c r="M96" s="100" t="str">
        <f t="shared" si="71"/>
        <v/>
      </c>
      <c r="N96" s="101" t="str">
        <f t="shared" si="71"/>
        <v/>
      </c>
      <c r="O96" s="99" t="str">
        <f t="shared" si="71"/>
        <v/>
      </c>
      <c r="P96" s="100" t="str">
        <f t="shared" si="71"/>
        <v/>
      </c>
      <c r="Q96" s="101" t="str">
        <f t="shared" si="71"/>
        <v/>
      </c>
      <c r="R96" s="99" t="str">
        <f t="shared" si="71"/>
        <v/>
      </c>
      <c r="S96" s="100" t="str">
        <f t="shared" si="71"/>
        <v/>
      </c>
      <c r="T96" s="101" t="str">
        <f t="shared" si="71"/>
        <v/>
      </c>
    </row>
    <row r="97" spans="2:20" s="20" customFormat="1" hidden="1" x14ac:dyDescent="0.35">
      <c r="B97" s="297"/>
      <c r="C97" s="97" t="str">
        <f t="shared" ref="C97:E97" si="72">C45</f>
        <v>Course Catalogue Number</v>
      </c>
      <c r="D97" s="98">
        <f t="shared" si="72"/>
        <v>0</v>
      </c>
      <c r="E97" s="97">
        <f t="shared" si="72"/>
        <v>0</v>
      </c>
      <c r="F97" s="99" t="str">
        <f t="shared" ref="F97:T97" si="73">IF(F45&gt;$D45,ROUNDUP(F45/$D45,0)*$E97,IF(F45&gt;0,$E97,""))</f>
        <v/>
      </c>
      <c r="G97" s="100" t="str">
        <f t="shared" si="73"/>
        <v/>
      </c>
      <c r="H97" s="101" t="str">
        <f t="shared" si="73"/>
        <v/>
      </c>
      <c r="I97" s="99" t="str">
        <f t="shared" si="73"/>
        <v/>
      </c>
      <c r="J97" s="100" t="str">
        <f t="shared" si="73"/>
        <v/>
      </c>
      <c r="K97" s="101" t="str">
        <f t="shared" si="73"/>
        <v/>
      </c>
      <c r="L97" s="99" t="str">
        <f t="shared" si="73"/>
        <v/>
      </c>
      <c r="M97" s="100" t="str">
        <f t="shared" si="73"/>
        <v/>
      </c>
      <c r="N97" s="101" t="str">
        <f t="shared" si="73"/>
        <v/>
      </c>
      <c r="O97" s="99" t="str">
        <f t="shared" si="73"/>
        <v/>
      </c>
      <c r="P97" s="100" t="str">
        <f t="shared" si="73"/>
        <v/>
      </c>
      <c r="Q97" s="101" t="str">
        <f t="shared" si="73"/>
        <v/>
      </c>
      <c r="R97" s="99" t="str">
        <f t="shared" si="73"/>
        <v/>
      </c>
      <c r="S97" s="100" t="str">
        <f t="shared" si="73"/>
        <v/>
      </c>
      <c r="T97" s="101" t="str">
        <f t="shared" si="73"/>
        <v/>
      </c>
    </row>
    <row r="98" spans="2:20" s="20" customFormat="1" hidden="1" x14ac:dyDescent="0.35">
      <c r="B98" s="297"/>
      <c r="C98" s="97" t="str">
        <f t="shared" ref="C98:E98" si="74">C46</f>
        <v>Course Catalogue Number</v>
      </c>
      <c r="D98" s="98">
        <f t="shared" si="74"/>
        <v>0</v>
      </c>
      <c r="E98" s="97">
        <f t="shared" si="74"/>
        <v>0</v>
      </c>
      <c r="F98" s="99" t="str">
        <f t="shared" ref="F98:T98" si="75">IF(F46&gt;$D46,ROUNDUP(F46/$D46,0)*$E98,IF(F46&gt;0,$E98,""))</f>
        <v/>
      </c>
      <c r="G98" s="100" t="str">
        <f t="shared" si="75"/>
        <v/>
      </c>
      <c r="H98" s="101" t="str">
        <f t="shared" si="75"/>
        <v/>
      </c>
      <c r="I98" s="99" t="str">
        <f t="shared" si="75"/>
        <v/>
      </c>
      <c r="J98" s="100" t="str">
        <f t="shared" si="75"/>
        <v/>
      </c>
      <c r="K98" s="101" t="str">
        <f t="shared" si="75"/>
        <v/>
      </c>
      <c r="L98" s="99" t="str">
        <f t="shared" si="75"/>
        <v/>
      </c>
      <c r="M98" s="100" t="str">
        <f t="shared" si="75"/>
        <v/>
      </c>
      <c r="N98" s="101" t="str">
        <f t="shared" si="75"/>
        <v/>
      </c>
      <c r="O98" s="99" t="str">
        <f t="shared" si="75"/>
        <v/>
      </c>
      <c r="P98" s="100" t="str">
        <f t="shared" si="75"/>
        <v/>
      </c>
      <c r="Q98" s="101" t="str">
        <f t="shared" si="75"/>
        <v/>
      </c>
      <c r="R98" s="99" t="str">
        <f t="shared" si="75"/>
        <v/>
      </c>
      <c r="S98" s="100" t="str">
        <f t="shared" si="75"/>
        <v/>
      </c>
      <c r="T98" s="101" t="str">
        <f t="shared" si="75"/>
        <v/>
      </c>
    </row>
    <row r="99" spans="2:20" s="20" customFormat="1" hidden="1" x14ac:dyDescent="0.35">
      <c r="B99" s="297"/>
      <c r="C99" s="97" t="str">
        <f t="shared" ref="C99:E99" si="76">C47</f>
        <v>Course Catalogue Number</v>
      </c>
      <c r="D99" s="98">
        <f t="shared" si="76"/>
        <v>0</v>
      </c>
      <c r="E99" s="97">
        <f t="shared" si="76"/>
        <v>0</v>
      </c>
      <c r="F99" s="99" t="str">
        <f t="shared" ref="F99:T99" si="77">IF(F47&gt;$D47,ROUNDUP(F47/$D47,0)*$E99,IF(F47&gt;0,$E99,""))</f>
        <v/>
      </c>
      <c r="G99" s="100" t="str">
        <f t="shared" si="77"/>
        <v/>
      </c>
      <c r="H99" s="101" t="str">
        <f t="shared" si="77"/>
        <v/>
      </c>
      <c r="I99" s="99" t="str">
        <f t="shared" si="77"/>
        <v/>
      </c>
      <c r="J99" s="100" t="str">
        <f t="shared" si="77"/>
        <v/>
      </c>
      <c r="K99" s="101" t="str">
        <f t="shared" si="77"/>
        <v/>
      </c>
      <c r="L99" s="99" t="str">
        <f t="shared" si="77"/>
        <v/>
      </c>
      <c r="M99" s="100" t="str">
        <f t="shared" si="77"/>
        <v/>
      </c>
      <c r="N99" s="101" t="str">
        <f t="shared" si="77"/>
        <v/>
      </c>
      <c r="O99" s="99" t="str">
        <f t="shared" si="77"/>
        <v/>
      </c>
      <c r="P99" s="100" t="str">
        <f t="shared" si="77"/>
        <v/>
      </c>
      <c r="Q99" s="101" t="str">
        <f t="shared" si="77"/>
        <v/>
      </c>
      <c r="R99" s="99" t="str">
        <f t="shared" si="77"/>
        <v/>
      </c>
      <c r="S99" s="100" t="str">
        <f t="shared" si="77"/>
        <v/>
      </c>
      <c r="T99" s="101" t="str">
        <f t="shared" si="77"/>
        <v/>
      </c>
    </row>
    <row r="100" spans="2:20" s="20" customFormat="1" hidden="1" x14ac:dyDescent="0.35">
      <c r="B100" s="297"/>
      <c r="C100" s="97" t="str">
        <f t="shared" ref="C100:E100" si="78">C48</f>
        <v>Course Catalogue Number</v>
      </c>
      <c r="D100" s="98">
        <f t="shared" si="78"/>
        <v>0</v>
      </c>
      <c r="E100" s="97">
        <f t="shared" si="78"/>
        <v>0</v>
      </c>
      <c r="F100" s="99" t="str">
        <f t="shared" ref="F100:T100" si="79">IF(F48&gt;$D48,ROUNDUP(F48/$D48,0)*$E100,IF(F48&gt;0,$E100,""))</f>
        <v/>
      </c>
      <c r="G100" s="100" t="str">
        <f t="shared" si="79"/>
        <v/>
      </c>
      <c r="H100" s="101" t="str">
        <f t="shared" si="79"/>
        <v/>
      </c>
      <c r="I100" s="99" t="str">
        <f t="shared" si="79"/>
        <v/>
      </c>
      <c r="J100" s="100" t="str">
        <f t="shared" si="79"/>
        <v/>
      </c>
      <c r="K100" s="101" t="str">
        <f t="shared" si="79"/>
        <v/>
      </c>
      <c r="L100" s="99" t="str">
        <f t="shared" si="79"/>
        <v/>
      </c>
      <c r="M100" s="100" t="str">
        <f t="shared" si="79"/>
        <v/>
      </c>
      <c r="N100" s="101" t="str">
        <f t="shared" si="79"/>
        <v/>
      </c>
      <c r="O100" s="99" t="str">
        <f t="shared" si="79"/>
        <v/>
      </c>
      <c r="P100" s="100" t="str">
        <f t="shared" si="79"/>
        <v/>
      </c>
      <c r="Q100" s="101" t="str">
        <f t="shared" si="79"/>
        <v/>
      </c>
      <c r="R100" s="99" t="str">
        <f t="shared" si="79"/>
        <v/>
      </c>
      <c r="S100" s="100" t="str">
        <f t="shared" si="79"/>
        <v/>
      </c>
      <c r="T100" s="101" t="str">
        <f t="shared" si="79"/>
        <v/>
      </c>
    </row>
    <row r="101" spans="2:20" s="20" customFormat="1" hidden="1" x14ac:dyDescent="0.35">
      <c r="B101" s="297"/>
      <c r="C101" s="97" t="str">
        <f t="shared" ref="C101:E101" si="80">C49</f>
        <v>Course Catalogue Number</v>
      </c>
      <c r="D101" s="98">
        <f t="shared" si="80"/>
        <v>0</v>
      </c>
      <c r="E101" s="97">
        <f t="shared" si="80"/>
        <v>0</v>
      </c>
      <c r="F101" s="99" t="str">
        <f t="shared" ref="F101:T101" si="81">IF(F49&gt;$D49,ROUNDUP(F49/$D49,0)*$E101,IF(F49&gt;0,$E101,""))</f>
        <v/>
      </c>
      <c r="G101" s="100" t="str">
        <f t="shared" si="81"/>
        <v/>
      </c>
      <c r="H101" s="101" t="str">
        <f t="shared" si="81"/>
        <v/>
      </c>
      <c r="I101" s="99" t="str">
        <f t="shared" si="81"/>
        <v/>
      </c>
      <c r="J101" s="100" t="str">
        <f t="shared" si="81"/>
        <v/>
      </c>
      <c r="K101" s="101" t="str">
        <f t="shared" si="81"/>
        <v/>
      </c>
      <c r="L101" s="99" t="str">
        <f t="shared" si="81"/>
        <v/>
      </c>
      <c r="M101" s="100" t="str">
        <f t="shared" si="81"/>
        <v/>
      </c>
      <c r="N101" s="101" t="str">
        <f t="shared" si="81"/>
        <v/>
      </c>
      <c r="O101" s="99" t="str">
        <f t="shared" si="81"/>
        <v/>
      </c>
      <c r="P101" s="100" t="str">
        <f t="shared" si="81"/>
        <v/>
      </c>
      <c r="Q101" s="101" t="str">
        <f t="shared" si="81"/>
        <v/>
      </c>
      <c r="R101" s="99" t="str">
        <f t="shared" si="81"/>
        <v/>
      </c>
      <c r="S101" s="100" t="str">
        <f t="shared" si="81"/>
        <v/>
      </c>
      <c r="T101" s="101" t="str">
        <f t="shared" si="81"/>
        <v/>
      </c>
    </row>
    <row r="102" spans="2:20" s="20" customFormat="1" hidden="1" x14ac:dyDescent="0.35">
      <c r="B102" s="297"/>
      <c r="C102" s="97" t="str">
        <f t="shared" ref="C102:E102" si="82">C50</f>
        <v>Course Catalogue Number</v>
      </c>
      <c r="D102" s="98">
        <f t="shared" si="82"/>
        <v>0</v>
      </c>
      <c r="E102" s="97">
        <f t="shared" si="82"/>
        <v>0</v>
      </c>
      <c r="F102" s="99" t="str">
        <f t="shared" ref="F102:T102" si="83">IF(F50&gt;$D50,ROUNDUP(F50/$D50,0)*$E102,IF(F50&gt;0,$E102,""))</f>
        <v/>
      </c>
      <c r="G102" s="100" t="str">
        <f t="shared" si="83"/>
        <v/>
      </c>
      <c r="H102" s="101" t="str">
        <f t="shared" si="83"/>
        <v/>
      </c>
      <c r="I102" s="99" t="str">
        <f t="shared" si="83"/>
        <v/>
      </c>
      <c r="J102" s="100" t="str">
        <f t="shared" si="83"/>
        <v/>
      </c>
      <c r="K102" s="101" t="str">
        <f t="shared" si="83"/>
        <v/>
      </c>
      <c r="L102" s="99" t="str">
        <f t="shared" si="83"/>
        <v/>
      </c>
      <c r="M102" s="100" t="str">
        <f t="shared" si="83"/>
        <v/>
      </c>
      <c r="N102" s="101" t="str">
        <f t="shared" si="83"/>
        <v/>
      </c>
      <c r="O102" s="99" t="str">
        <f t="shared" si="83"/>
        <v/>
      </c>
      <c r="P102" s="100" t="str">
        <f t="shared" si="83"/>
        <v/>
      </c>
      <c r="Q102" s="101" t="str">
        <f t="shared" si="83"/>
        <v/>
      </c>
      <c r="R102" s="99" t="str">
        <f t="shared" si="83"/>
        <v/>
      </c>
      <c r="S102" s="100" t="str">
        <f t="shared" si="83"/>
        <v/>
      </c>
      <c r="T102" s="101" t="str">
        <f t="shared" si="83"/>
        <v/>
      </c>
    </row>
    <row r="103" spans="2:20" s="20" customFormat="1" hidden="1" x14ac:dyDescent="0.35">
      <c r="B103" s="297"/>
      <c r="C103" s="97" t="str">
        <f t="shared" ref="C103:E103" si="84">C51</f>
        <v>Course Catalogue Number</v>
      </c>
      <c r="D103" s="98">
        <f t="shared" si="84"/>
        <v>0</v>
      </c>
      <c r="E103" s="97">
        <f t="shared" si="84"/>
        <v>0</v>
      </c>
      <c r="F103" s="99" t="str">
        <f t="shared" ref="F103:T103" si="85">IF(F51&gt;$D51,ROUNDUP(F51/$D51,0)*$E103,IF(F51&gt;0,$E103,""))</f>
        <v/>
      </c>
      <c r="G103" s="100" t="str">
        <f t="shared" si="85"/>
        <v/>
      </c>
      <c r="H103" s="101" t="str">
        <f t="shared" si="85"/>
        <v/>
      </c>
      <c r="I103" s="99" t="str">
        <f t="shared" si="85"/>
        <v/>
      </c>
      <c r="J103" s="100" t="str">
        <f t="shared" si="85"/>
        <v/>
      </c>
      <c r="K103" s="101" t="str">
        <f t="shared" si="85"/>
        <v/>
      </c>
      <c r="L103" s="99" t="str">
        <f t="shared" si="85"/>
        <v/>
      </c>
      <c r="M103" s="100" t="str">
        <f t="shared" si="85"/>
        <v/>
      </c>
      <c r="N103" s="101" t="str">
        <f t="shared" si="85"/>
        <v/>
      </c>
      <c r="O103" s="99" t="str">
        <f t="shared" si="85"/>
        <v/>
      </c>
      <c r="P103" s="100" t="str">
        <f t="shared" si="85"/>
        <v/>
      </c>
      <c r="Q103" s="101" t="str">
        <f t="shared" si="85"/>
        <v/>
      </c>
      <c r="R103" s="99" t="str">
        <f t="shared" si="85"/>
        <v/>
      </c>
      <c r="S103" s="100" t="str">
        <f t="shared" si="85"/>
        <v/>
      </c>
      <c r="T103" s="101" t="str">
        <f t="shared" si="85"/>
        <v/>
      </c>
    </row>
    <row r="104" spans="2:20" s="20" customFormat="1" hidden="1" x14ac:dyDescent="0.35">
      <c r="B104" s="297"/>
      <c r="C104" s="97" t="str">
        <f t="shared" ref="C104:E104" si="86">C52</f>
        <v>Course Catalogue Number</v>
      </c>
      <c r="D104" s="98">
        <f t="shared" si="86"/>
        <v>0</v>
      </c>
      <c r="E104" s="97">
        <f t="shared" si="86"/>
        <v>0</v>
      </c>
      <c r="F104" s="99" t="str">
        <f t="shared" ref="F104:T104" si="87">IF(F52&gt;$D52,ROUNDUP(F52/$D52,0)*$E104,IF(F52&gt;0,$E104,""))</f>
        <v/>
      </c>
      <c r="G104" s="100" t="str">
        <f t="shared" si="87"/>
        <v/>
      </c>
      <c r="H104" s="101" t="str">
        <f t="shared" si="87"/>
        <v/>
      </c>
      <c r="I104" s="99" t="str">
        <f t="shared" si="87"/>
        <v/>
      </c>
      <c r="J104" s="100" t="str">
        <f t="shared" si="87"/>
        <v/>
      </c>
      <c r="K104" s="101" t="str">
        <f t="shared" si="87"/>
        <v/>
      </c>
      <c r="L104" s="99" t="str">
        <f t="shared" si="87"/>
        <v/>
      </c>
      <c r="M104" s="100" t="str">
        <f t="shared" si="87"/>
        <v/>
      </c>
      <c r="N104" s="101" t="str">
        <f t="shared" si="87"/>
        <v/>
      </c>
      <c r="O104" s="99" t="str">
        <f t="shared" si="87"/>
        <v/>
      </c>
      <c r="P104" s="100" t="str">
        <f t="shared" si="87"/>
        <v/>
      </c>
      <c r="Q104" s="101" t="str">
        <f t="shared" si="87"/>
        <v/>
      </c>
      <c r="R104" s="99" t="str">
        <f t="shared" si="87"/>
        <v/>
      </c>
      <c r="S104" s="100" t="str">
        <f t="shared" si="87"/>
        <v/>
      </c>
      <c r="T104" s="101" t="str">
        <f t="shared" si="87"/>
        <v/>
      </c>
    </row>
    <row r="105" spans="2:20" s="20" customFormat="1" hidden="1" x14ac:dyDescent="0.35">
      <c r="B105" s="297"/>
      <c r="C105" s="97" t="str">
        <f t="shared" ref="C105:E105" si="88">C53</f>
        <v>Course Catalogue Number</v>
      </c>
      <c r="D105" s="98">
        <f t="shared" si="88"/>
        <v>0</v>
      </c>
      <c r="E105" s="97">
        <f t="shared" si="88"/>
        <v>0</v>
      </c>
      <c r="F105" s="99" t="str">
        <f t="shared" ref="F105:T105" si="89">IF(F53&gt;$D53,ROUNDUP(F53/$D53,0)*$E105,IF(F53&gt;0,$E105,""))</f>
        <v/>
      </c>
      <c r="G105" s="100" t="str">
        <f t="shared" si="89"/>
        <v/>
      </c>
      <c r="H105" s="101" t="str">
        <f t="shared" si="89"/>
        <v/>
      </c>
      <c r="I105" s="99" t="str">
        <f t="shared" si="89"/>
        <v/>
      </c>
      <c r="J105" s="100" t="str">
        <f t="shared" si="89"/>
        <v/>
      </c>
      <c r="K105" s="101" t="str">
        <f t="shared" si="89"/>
        <v/>
      </c>
      <c r="L105" s="99" t="str">
        <f t="shared" si="89"/>
        <v/>
      </c>
      <c r="M105" s="100" t="str">
        <f t="shared" si="89"/>
        <v/>
      </c>
      <c r="N105" s="101" t="str">
        <f t="shared" si="89"/>
        <v/>
      </c>
      <c r="O105" s="99" t="str">
        <f t="shared" si="89"/>
        <v/>
      </c>
      <c r="P105" s="100" t="str">
        <f t="shared" si="89"/>
        <v/>
      </c>
      <c r="Q105" s="101" t="str">
        <f t="shared" si="89"/>
        <v/>
      </c>
      <c r="R105" s="99" t="str">
        <f t="shared" si="89"/>
        <v/>
      </c>
      <c r="S105" s="100" t="str">
        <f t="shared" si="89"/>
        <v/>
      </c>
      <c r="T105" s="101" t="str">
        <f t="shared" si="89"/>
        <v/>
      </c>
    </row>
    <row r="106" spans="2:20" s="20" customFormat="1" hidden="1" x14ac:dyDescent="0.35">
      <c r="B106" s="298"/>
      <c r="C106" s="102" t="str">
        <f t="shared" ref="C106:E106" si="90">C54</f>
        <v>Course Catalogue Number</v>
      </c>
      <c r="D106" s="103">
        <f t="shared" si="90"/>
        <v>0</v>
      </c>
      <c r="E106" s="102">
        <f t="shared" si="90"/>
        <v>0</v>
      </c>
      <c r="F106" s="104" t="str">
        <f t="shared" ref="F106:T106" si="91">IF(F54&gt;$D54,ROUNDUP(F54/$D54,0)*$E106,IF(F54&gt;0,$E106,""))</f>
        <v/>
      </c>
      <c r="G106" s="105" t="str">
        <f t="shared" si="91"/>
        <v/>
      </c>
      <c r="H106" s="106" t="str">
        <f t="shared" si="91"/>
        <v/>
      </c>
      <c r="I106" s="104" t="str">
        <f t="shared" si="91"/>
        <v/>
      </c>
      <c r="J106" s="105" t="str">
        <f t="shared" si="91"/>
        <v/>
      </c>
      <c r="K106" s="106" t="str">
        <f t="shared" si="91"/>
        <v/>
      </c>
      <c r="L106" s="104" t="str">
        <f t="shared" si="91"/>
        <v/>
      </c>
      <c r="M106" s="105" t="str">
        <f t="shared" si="91"/>
        <v/>
      </c>
      <c r="N106" s="106" t="str">
        <f t="shared" si="91"/>
        <v/>
      </c>
      <c r="O106" s="104" t="str">
        <f t="shared" si="91"/>
        <v/>
      </c>
      <c r="P106" s="105" t="str">
        <f t="shared" si="91"/>
        <v/>
      </c>
      <c r="Q106" s="106" t="str">
        <f t="shared" si="91"/>
        <v/>
      </c>
      <c r="R106" s="104" t="str">
        <f t="shared" si="91"/>
        <v/>
      </c>
      <c r="S106" s="105" t="str">
        <f t="shared" si="91"/>
        <v/>
      </c>
      <c r="T106" s="106" t="str">
        <f t="shared" si="91"/>
        <v/>
      </c>
    </row>
    <row r="107" spans="2:20" s="20" customFormat="1" hidden="1" x14ac:dyDescent="0.35">
      <c r="C107" s="73"/>
      <c r="D107" s="73"/>
      <c r="E107" s="73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</row>
    <row r="108" spans="2:20" x14ac:dyDescent="0.35">
      <c r="C108" s="74" t="s">
        <v>190</v>
      </c>
      <c r="D108" s="74"/>
      <c r="E108" s="74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</row>
    <row r="109" spans="2:20" x14ac:dyDescent="0.35">
      <c r="C109" t="s">
        <v>194</v>
      </c>
      <c r="F109" s="112">
        <f t="shared" ref="F109:T109" si="92">SUM(F62:F106)</f>
        <v>0</v>
      </c>
      <c r="G109" s="113">
        <f t="shared" si="92"/>
        <v>0</v>
      </c>
      <c r="H109" s="113">
        <f t="shared" si="92"/>
        <v>0</v>
      </c>
      <c r="I109" s="113">
        <f t="shared" si="92"/>
        <v>0</v>
      </c>
      <c r="J109" s="113">
        <f t="shared" si="92"/>
        <v>0</v>
      </c>
      <c r="K109" s="113">
        <f t="shared" si="92"/>
        <v>0</v>
      </c>
      <c r="L109" s="113">
        <f t="shared" si="92"/>
        <v>0</v>
      </c>
      <c r="M109" s="113">
        <f t="shared" si="92"/>
        <v>0</v>
      </c>
      <c r="N109" s="113">
        <f t="shared" si="92"/>
        <v>0</v>
      </c>
      <c r="O109" s="113">
        <f t="shared" si="92"/>
        <v>0</v>
      </c>
      <c r="P109" s="113">
        <f t="shared" si="92"/>
        <v>0</v>
      </c>
      <c r="Q109" s="113">
        <f t="shared" si="92"/>
        <v>0</v>
      </c>
      <c r="R109" s="113">
        <f t="shared" si="92"/>
        <v>0</v>
      </c>
      <c r="S109" s="113">
        <f t="shared" si="92"/>
        <v>0</v>
      </c>
      <c r="T109" s="114">
        <f t="shared" si="92"/>
        <v>0</v>
      </c>
    </row>
    <row r="110" spans="2:20" x14ac:dyDescent="0.35">
      <c r="C110" t="s">
        <v>195</v>
      </c>
      <c r="F110" s="288">
        <f>SUM(F109:H109)</f>
        <v>0</v>
      </c>
      <c r="G110" s="289"/>
      <c r="H110" s="290"/>
      <c r="I110" s="289">
        <f>SUM(I109:K109)</f>
        <v>0</v>
      </c>
      <c r="J110" s="289"/>
      <c r="K110" s="289"/>
      <c r="L110" s="291">
        <f>SUM(L109:N109)</f>
        <v>0</v>
      </c>
      <c r="M110" s="289"/>
      <c r="N110" s="290"/>
      <c r="O110" s="289">
        <f>SUM(O109:Q109)</f>
        <v>0</v>
      </c>
      <c r="P110" s="289"/>
      <c r="Q110" s="289"/>
      <c r="R110" s="291">
        <f>SUM(R109:T109)</f>
        <v>0</v>
      </c>
      <c r="S110" s="289"/>
      <c r="T110" s="290"/>
    </row>
    <row r="111" spans="2:20" x14ac:dyDescent="0.35">
      <c r="F111" s="220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</row>
    <row r="112" spans="2:20" x14ac:dyDescent="0.35">
      <c r="F112" s="220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</row>
    <row r="113" spans="2:20" x14ac:dyDescent="0.35">
      <c r="B113" s="308" t="s">
        <v>196</v>
      </c>
      <c r="F113" s="220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</row>
    <row r="114" spans="2:20" x14ac:dyDescent="0.35">
      <c r="B114" s="309" t="s">
        <v>191</v>
      </c>
    </row>
    <row r="115" spans="2:20" x14ac:dyDescent="0.35">
      <c r="B115" s="28" t="s">
        <v>179</v>
      </c>
      <c r="C115" s="271"/>
      <c r="D115" s="271"/>
      <c r="E115" s="272"/>
      <c r="F115" s="267">
        <f>F109</f>
        <v>0</v>
      </c>
      <c r="G115" s="267">
        <f>G109</f>
        <v>0</v>
      </c>
      <c r="H115" s="267">
        <f t="shared" ref="H115:T115" si="93">H109</f>
        <v>0</v>
      </c>
      <c r="I115" s="267">
        <f t="shared" si="93"/>
        <v>0</v>
      </c>
      <c r="J115" s="267">
        <f t="shared" si="93"/>
        <v>0</v>
      </c>
      <c r="K115" s="267">
        <f t="shared" si="93"/>
        <v>0</v>
      </c>
      <c r="L115" s="267">
        <f t="shared" si="93"/>
        <v>0</v>
      </c>
      <c r="M115" s="267">
        <f t="shared" si="93"/>
        <v>0</v>
      </c>
      <c r="N115" s="267">
        <f t="shared" si="93"/>
        <v>0</v>
      </c>
      <c r="O115" s="267">
        <f t="shared" si="93"/>
        <v>0</v>
      </c>
      <c r="P115" s="267">
        <f t="shared" si="93"/>
        <v>0</v>
      </c>
      <c r="Q115" s="267">
        <f t="shared" si="93"/>
        <v>0</v>
      </c>
      <c r="R115" s="267">
        <f t="shared" si="93"/>
        <v>0</v>
      </c>
      <c r="S115" s="267">
        <f t="shared" si="93"/>
        <v>0</v>
      </c>
      <c r="T115" s="267">
        <f t="shared" si="93"/>
        <v>0</v>
      </c>
    </row>
    <row r="116" spans="2:20" x14ac:dyDescent="0.35">
      <c r="B116" s="28" t="s">
        <v>176</v>
      </c>
      <c r="C116" s="271"/>
      <c r="D116" s="271"/>
      <c r="E116" s="272"/>
      <c r="F116" s="263">
        <v>2062</v>
      </c>
      <c r="G116" s="263">
        <f>F116</f>
        <v>2062</v>
      </c>
      <c r="H116" s="263">
        <f>G116</f>
        <v>2062</v>
      </c>
      <c r="I116" s="263">
        <v>2062</v>
      </c>
      <c r="J116" s="263">
        <f>I116</f>
        <v>2062</v>
      </c>
      <c r="K116" s="263">
        <f>J116</f>
        <v>2062</v>
      </c>
      <c r="L116" s="263">
        <v>2062</v>
      </c>
      <c r="M116" s="263">
        <f>L116</f>
        <v>2062</v>
      </c>
      <c r="N116" s="263">
        <f>M116</f>
        <v>2062</v>
      </c>
      <c r="O116" s="263">
        <v>2062</v>
      </c>
      <c r="P116" s="263">
        <f>O116</f>
        <v>2062</v>
      </c>
      <c r="Q116" s="263">
        <f>P116</f>
        <v>2062</v>
      </c>
      <c r="R116" s="263">
        <v>2062</v>
      </c>
      <c r="S116" s="263">
        <f>R116</f>
        <v>2062</v>
      </c>
      <c r="T116" s="263">
        <f>S116</f>
        <v>2062</v>
      </c>
    </row>
    <row r="117" spans="2:20" x14ac:dyDescent="0.35">
      <c r="B117" s="28" t="s">
        <v>177</v>
      </c>
      <c r="C117" s="271"/>
      <c r="D117" s="271"/>
      <c r="E117" s="272"/>
      <c r="F117" s="263">
        <f t="shared" ref="F117:T117" si="94">F116*F115</f>
        <v>0</v>
      </c>
      <c r="G117" s="263">
        <f t="shared" si="94"/>
        <v>0</v>
      </c>
      <c r="H117" s="263">
        <f t="shared" si="94"/>
        <v>0</v>
      </c>
      <c r="I117" s="263">
        <f t="shared" si="94"/>
        <v>0</v>
      </c>
      <c r="J117" s="263">
        <f t="shared" si="94"/>
        <v>0</v>
      </c>
      <c r="K117" s="263">
        <f t="shared" si="94"/>
        <v>0</v>
      </c>
      <c r="L117" s="263">
        <f t="shared" si="94"/>
        <v>0</v>
      </c>
      <c r="M117" s="263">
        <f t="shared" si="94"/>
        <v>0</v>
      </c>
      <c r="N117" s="263">
        <f t="shared" si="94"/>
        <v>0</v>
      </c>
      <c r="O117" s="263">
        <f t="shared" si="94"/>
        <v>0</v>
      </c>
      <c r="P117" s="263">
        <f t="shared" si="94"/>
        <v>0</v>
      </c>
      <c r="Q117" s="263">
        <f t="shared" si="94"/>
        <v>0</v>
      </c>
      <c r="R117" s="263">
        <f t="shared" si="94"/>
        <v>0</v>
      </c>
      <c r="S117" s="263">
        <f t="shared" si="94"/>
        <v>0</v>
      </c>
      <c r="T117" s="263">
        <f t="shared" si="94"/>
        <v>0</v>
      </c>
    </row>
    <row r="118" spans="2:20" x14ac:dyDescent="0.35">
      <c r="B118" s="28" t="s">
        <v>193</v>
      </c>
      <c r="C118" s="271"/>
      <c r="D118" s="271"/>
      <c r="E118" s="272"/>
      <c r="F118" s="302">
        <f>SUM(F117:H117)</f>
        <v>0</v>
      </c>
      <c r="G118" s="302"/>
      <c r="H118" s="302"/>
      <c r="I118" s="302">
        <f>SUM(I117:K117)</f>
        <v>0</v>
      </c>
      <c r="J118" s="302"/>
      <c r="K118" s="302"/>
      <c r="L118" s="302">
        <f>SUM(L117:N117)</f>
        <v>0</v>
      </c>
      <c r="M118" s="302"/>
      <c r="N118" s="302"/>
      <c r="O118" s="302">
        <f>SUM(O117:Q117)</f>
        <v>0</v>
      </c>
      <c r="P118" s="302"/>
      <c r="Q118" s="302"/>
      <c r="R118" s="302">
        <f>SUM(R117:T117)</f>
        <v>0</v>
      </c>
      <c r="S118" s="302"/>
      <c r="T118" s="302"/>
    </row>
    <row r="120" spans="2:20" x14ac:dyDescent="0.35">
      <c r="B120" s="309" t="s">
        <v>205</v>
      </c>
    </row>
    <row r="121" spans="2:20" s="12" customFormat="1" ht="43.5" customHeight="1" x14ac:dyDescent="0.35">
      <c r="B121" s="274" t="s">
        <v>198</v>
      </c>
      <c r="C121" s="275"/>
      <c r="D121" s="274" t="s">
        <v>197</v>
      </c>
      <c r="E121" s="270" t="s">
        <v>201</v>
      </c>
      <c r="F121" s="303" t="s">
        <v>199</v>
      </c>
      <c r="G121" s="304"/>
      <c r="H121" s="305"/>
      <c r="I121" s="303" t="s">
        <v>199</v>
      </c>
      <c r="J121" s="304"/>
      <c r="K121" s="305"/>
      <c r="L121" s="303" t="s">
        <v>199</v>
      </c>
      <c r="M121" s="304"/>
      <c r="N121" s="305"/>
      <c r="O121" s="303" t="s">
        <v>199</v>
      </c>
      <c r="P121" s="304"/>
      <c r="Q121" s="305"/>
      <c r="R121" s="303" t="s">
        <v>199</v>
      </c>
      <c r="S121" s="304"/>
      <c r="T121" s="305"/>
    </row>
    <row r="122" spans="2:20" x14ac:dyDescent="0.35">
      <c r="B122" s="28" t="s">
        <v>138</v>
      </c>
      <c r="C122" s="272"/>
      <c r="D122" s="28" t="s">
        <v>197</v>
      </c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</row>
    <row r="123" spans="2:20" x14ac:dyDescent="0.35">
      <c r="B123" s="28" t="s">
        <v>139</v>
      </c>
      <c r="C123" s="272"/>
      <c r="D123" s="28" t="s">
        <v>197</v>
      </c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</row>
    <row r="124" spans="2:20" x14ac:dyDescent="0.35">
      <c r="B124" s="28" t="s">
        <v>140</v>
      </c>
      <c r="C124" s="271"/>
      <c r="D124" s="28" t="s">
        <v>197</v>
      </c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</row>
    <row r="125" spans="2:20" x14ac:dyDescent="0.35">
      <c r="B125" s="28" t="s">
        <v>141</v>
      </c>
      <c r="C125" s="272"/>
      <c r="D125" s="28" t="s">
        <v>197</v>
      </c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</row>
    <row r="126" spans="2:20" x14ac:dyDescent="0.35">
      <c r="B126" s="28" t="s">
        <v>200</v>
      </c>
      <c r="C126" s="272"/>
      <c r="D126" s="28" t="s">
        <v>197</v>
      </c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</row>
    <row r="127" spans="2:20" x14ac:dyDescent="0.35">
      <c r="B127" s="28" t="s">
        <v>203</v>
      </c>
      <c r="C127" s="271"/>
      <c r="D127" s="271"/>
      <c r="E127" s="272"/>
      <c r="F127" s="273">
        <f>SUMPRODUCT($E$122:$E$126,F122:F126)</f>
        <v>0</v>
      </c>
      <c r="G127" s="273">
        <f t="shared" ref="G127:T127" si="95">SUMPRODUCT($E$122:$E$126,G122:G126)</f>
        <v>0</v>
      </c>
      <c r="H127" s="273">
        <f t="shared" si="95"/>
        <v>0</v>
      </c>
      <c r="I127" s="273">
        <f t="shared" si="95"/>
        <v>0</v>
      </c>
      <c r="J127" s="273">
        <f t="shared" si="95"/>
        <v>0</v>
      </c>
      <c r="K127" s="273">
        <f t="shared" si="95"/>
        <v>0</v>
      </c>
      <c r="L127" s="273">
        <f t="shared" si="95"/>
        <v>0</v>
      </c>
      <c r="M127" s="273">
        <f t="shared" si="95"/>
        <v>0</v>
      </c>
      <c r="N127" s="273">
        <f t="shared" si="95"/>
        <v>0</v>
      </c>
      <c r="O127" s="273">
        <f t="shared" si="95"/>
        <v>0</v>
      </c>
      <c r="P127" s="273">
        <f t="shared" si="95"/>
        <v>0</v>
      </c>
      <c r="Q127" s="273">
        <f t="shared" si="95"/>
        <v>0</v>
      </c>
      <c r="R127" s="273">
        <f t="shared" si="95"/>
        <v>0</v>
      </c>
      <c r="S127" s="273">
        <f t="shared" si="95"/>
        <v>0</v>
      </c>
      <c r="T127" s="273">
        <f t="shared" si="95"/>
        <v>0</v>
      </c>
    </row>
    <row r="128" spans="2:20" x14ac:dyDescent="0.35">
      <c r="B128" s="28" t="s">
        <v>202</v>
      </c>
      <c r="C128" s="271"/>
      <c r="D128" s="271"/>
      <c r="E128" s="272"/>
      <c r="F128" s="302">
        <f>SUM(F127:H127)</f>
        <v>0</v>
      </c>
      <c r="G128" s="302"/>
      <c r="H128" s="302"/>
      <c r="I128" s="302">
        <f>SUM(I127:K127)</f>
        <v>0</v>
      </c>
      <c r="J128" s="302"/>
      <c r="K128" s="302"/>
      <c r="L128" s="302">
        <f>SUM(L127:N127)</f>
        <v>0</v>
      </c>
      <c r="M128" s="302"/>
      <c r="N128" s="302"/>
      <c r="O128" s="302">
        <f>SUM(O127:Q127)</f>
        <v>0</v>
      </c>
      <c r="P128" s="302"/>
      <c r="Q128" s="302"/>
      <c r="R128" s="302">
        <f>SUM(R127:T127)</f>
        <v>0</v>
      </c>
      <c r="S128" s="302"/>
      <c r="T128" s="302"/>
    </row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</sheetData>
  <mergeCells count="33">
    <mergeCell ref="F128:H128"/>
    <mergeCell ref="I128:K128"/>
    <mergeCell ref="L128:N128"/>
    <mergeCell ref="O128:Q128"/>
    <mergeCell ref="R128:T128"/>
    <mergeCell ref="F121:H121"/>
    <mergeCell ref="I121:K121"/>
    <mergeCell ref="L121:N121"/>
    <mergeCell ref="O121:Q121"/>
    <mergeCell ref="R121:T121"/>
    <mergeCell ref="F118:H118"/>
    <mergeCell ref="I118:K118"/>
    <mergeCell ref="L118:N118"/>
    <mergeCell ref="O118:Q118"/>
    <mergeCell ref="R118:T118"/>
    <mergeCell ref="F7:T7"/>
    <mergeCell ref="B40:B54"/>
    <mergeCell ref="B62:B76"/>
    <mergeCell ref="B77:B91"/>
    <mergeCell ref="B92:B106"/>
    <mergeCell ref="R8:T8"/>
    <mergeCell ref="C8:E8"/>
    <mergeCell ref="F8:H8"/>
    <mergeCell ref="I8:K8"/>
    <mergeCell ref="L8:N8"/>
    <mergeCell ref="O8:Q8"/>
    <mergeCell ref="B10:B24"/>
    <mergeCell ref="B25:B39"/>
    <mergeCell ref="F110:H110"/>
    <mergeCell ref="I110:K110"/>
    <mergeCell ref="L110:N110"/>
    <mergeCell ref="O110:Q110"/>
    <mergeCell ref="R110:T110"/>
  </mergeCells>
  <phoneticPr fontId="5" type="noConversion"/>
  <pageMargins left="0.25" right="0.25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3:E29"/>
  <sheetViews>
    <sheetView workbookViewId="0">
      <selection activeCell="G35" sqref="G35"/>
    </sheetView>
  </sheetViews>
  <sheetFormatPr defaultRowHeight="14.5" x14ac:dyDescent="0.35"/>
  <cols>
    <col min="4" max="4" width="9.453125" customWidth="1"/>
    <col min="5" max="5" width="9.1796875" bestFit="1" customWidth="1"/>
  </cols>
  <sheetData>
    <row r="23" spans="1:5" x14ac:dyDescent="0.35">
      <c r="D23" t="s">
        <v>31</v>
      </c>
      <c r="E23" t="s">
        <v>32</v>
      </c>
    </row>
    <row r="24" spans="1:5" x14ac:dyDescent="0.35">
      <c r="A24" t="s">
        <v>33</v>
      </c>
      <c r="B24">
        <v>608</v>
      </c>
      <c r="E24">
        <v>940</v>
      </c>
    </row>
    <row r="25" spans="1:5" x14ac:dyDescent="0.35">
      <c r="A25" t="s">
        <v>34</v>
      </c>
      <c r="B25">
        <v>625</v>
      </c>
      <c r="C25">
        <f>B25-B24</f>
        <v>17</v>
      </c>
      <c r="D25">
        <f>E24*18+C25</f>
        <v>16937</v>
      </c>
      <c r="E25" s="2">
        <f>D25/18</f>
        <v>940.94444444444446</v>
      </c>
    </row>
    <row r="26" spans="1:5" x14ac:dyDescent="0.35">
      <c r="A26" t="s">
        <v>14</v>
      </c>
      <c r="B26">
        <v>642</v>
      </c>
      <c r="C26">
        <f t="shared" ref="C26:C28" si="0">B26-B25</f>
        <v>17</v>
      </c>
      <c r="D26">
        <f>D25+C26</f>
        <v>16954</v>
      </c>
      <c r="E26" s="2">
        <f t="shared" ref="E26:E28" si="1">D26/18</f>
        <v>941.88888888888891</v>
      </c>
    </row>
    <row r="27" spans="1:5" x14ac:dyDescent="0.35">
      <c r="A27" t="s">
        <v>15</v>
      </c>
      <c r="B27">
        <v>660</v>
      </c>
      <c r="C27">
        <f t="shared" si="0"/>
        <v>18</v>
      </c>
      <c r="D27">
        <f t="shared" ref="D27:D28" si="2">D26+C27</f>
        <v>16972</v>
      </c>
      <c r="E27" s="2">
        <f t="shared" si="1"/>
        <v>942.88888888888891</v>
      </c>
    </row>
    <row r="28" spans="1:5" x14ac:dyDescent="0.35">
      <c r="A28" t="s">
        <v>16</v>
      </c>
      <c r="B28">
        <v>679</v>
      </c>
      <c r="C28">
        <f t="shared" si="0"/>
        <v>19</v>
      </c>
      <c r="D28">
        <f t="shared" si="2"/>
        <v>16991</v>
      </c>
      <c r="E28" s="2">
        <f t="shared" si="1"/>
        <v>943.94444444444446</v>
      </c>
    </row>
    <row r="29" spans="1:5" x14ac:dyDescent="0.35">
      <c r="A29" t="s">
        <v>17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93"/>
  <sheetViews>
    <sheetView showGridLines="0" zoomScale="90" zoomScaleNormal="90" workbookViewId="0">
      <selection activeCell="C54" sqref="C54"/>
    </sheetView>
  </sheetViews>
  <sheetFormatPr defaultRowHeight="14.5" x14ac:dyDescent="0.35"/>
  <cols>
    <col min="1" max="1" width="2.1796875" customWidth="1"/>
    <col min="2" max="2" width="40.54296875" customWidth="1"/>
    <col min="3" max="3" width="19.81640625" bestFit="1" customWidth="1"/>
    <col min="4" max="4" width="15.26953125" bestFit="1" customWidth="1"/>
    <col min="5" max="5" width="17.54296875" bestFit="1" customWidth="1"/>
    <col min="6" max="6" width="21.81640625" bestFit="1" customWidth="1"/>
    <col min="7" max="7" width="17.54296875" customWidth="1"/>
    <col min="8" max="9" width="4.54296875" customWidth="1"/>
    <col min="10" max="10" width="46.26953125" bestFit="1" customWidth="1"/>
    <col min="11" max="11" width="14.81640625" customWidth="1"/>
    <col min="12" max="12" width="9.81640625" customWidth="1"/>
    <col min="13" max="13" width="14.453125" customWidth="1"/>
    <col min="14" max="14" width="16.1796875" customWidth="1"/>
    <col min="15" max="16" width="17.1796875" customWidth="1"/>
  </cols>
  <sheetData>
    <row r="1" spans="2:16" s="12" customFormat="1" ht="52.5" customHeight="1" x14ac:dyDescent="0.35">
      <c r="J1" s="63" t="s">
        <v>35</v>
      </c>
      <c r="K1" s="64" t="s">
        <v>36</v>
      </c>
      <c r="L1" s="64" t="s">
        <v>37</v>
      </c>
      <c r="M1" s="64" t="s">
        <v>63</v>
      </c>
      <c r="N1" s="63" t="s">
        <v>64</v>
      </c>
      <c r="O1" s="64" t="s">
        <v>75</v>
      </c>
      <c r="P1" s="64" t="s">
        <v>76</v>
      </c>
    </row>
    <row r="2" spans="2:16" x14ac:dyDescent="0.35">
      <c r="B2" s="153" t="s">
        <v>72</v>
      </c>
      <c r="C2" s="154"/>
      <c r="D2" s="155"/>
      <c r="J2" s="26" t="s">
        <v>38</v>
      </c>
      <c r="K2" s="61" t="s">
        <v>39</v>
      </c>
      <c r="L2" s="60">
        <f>ROUNDUP(L3/2,0)</f>
        <v>155</v>
      </c>
      <c r="M2" s="55" t="s">
        <v>40</v>
      </c>
      <c r="N2" s="30" t="s">
        <v>41</v>
      </c>
      <c r="O2" s="56" t="s">
        <v>40</v>
      </c>
      <c r="P2" s="55" t="s">
        <v>41</v>
      </c>
    </row>
    <row r="3" spans="2:16" x14ac:dyDescent="0.35">
      <c r="B3" s="156" t="str">
        <f>Forecast!B1</f>
        <v>Name of Program</v>
      </c>
      <c r="C3" s="157"/>
      <c r="D3" s="167"/>
      <c r="J3" s="4" t="s">
        <v>86</v>
      </c>
      <c r="K3" s="61" t="s">
        <v>39</v>
      </c>
      <c r="L3" s="58">
        <v>309</v>
      </c>
      <c r="M3" s="56" t="s">
        <v>40</v>
      </c>
      <c r="N3" s="19" t="s">
        <v>41</v>
      </c>
      <c r="O3" s="56" t="s">
        <v>40</v>
      </c>
      <c r="P3" s="56" t="s">
        <v>41</v>
      </c>
    </row>
    <row r="4" spans="2:16" x14ac:dyDescent="0.35">
      <c r="B4" s="158" t="str">
        <f>'[2]Fall 2024 Start'!B5</f>
        <v>Program start date</v>
      </c>
      <c r="C4" s="159"/>
      <c r="D4" s="168">
        <f>Forecast!D6</f>
        <v>0</v>
      </c>
      <c r="J4" s="4" t="s">
        <v>43</v>
      </c>
      <c r="K4" s="61" t="s">
        <v>44</v>
      </c>
      <c r="L4" s="58">
        <v>42</v>
      </c>
      <c r="M4" s="56" t="s">
        <v>41</v>
      </c>
      <c r="N4" s="19" t="s">
        <v>41</v>
      </c>
      <c r="O4" s="56" t="s">
        <v>40</v>
      </c>
      <c r="P4" s="56" t="s">
        <v>40</v>
      </c>
    </row>
    <row r="5" spans="2:16" x14ac:dyDescent="0.35">
      <c r="B5" s="158" t="s">
        <v>60</v>
      </c>
      <c r="C5" s="159"/>
      <c r="D5" s="168">
        <f>Forecast!D7</f>
        <v>0</v>
      </c>
      <c r="J5" s="4" t="s">
        <v>45</v>
      </c>
      <c r="K5" s="61" t="s">
        <v>44</v>
      </c>
      <c r="L5" s="58">
        <v>92</v>
      </c>
      <c r="M5" s="56" t="s">
        <v>41</v>
      </c>
      <c r="N5" s="19" t="s">
        <v>41</v>
      </c>
      <c r="O5" s="56" t="s">
        <v>41</v>
      </c>
      <c r="P5" s="56" t="s">
        <v>41</v>
      </c>
    </row>
    <row r="6" spans="2:16" x14ac:dyDescent="0.35">
      <c r="B6" s="158" t="s">
        <v>4</v>
      </c>
      <c r="C6" s="159"/>
      <c r="D6" s="168">
        <f>Forecast!D8</f>
        <v>0</v>
      </c>
      <c r="J6" s="4" t="s">
        <v>87</v>
      </c>
      <c r="K6" s="61" t="s">
        <v>39</v>
      </c>
      <c r="L6" s="58">
        <f>ROUNDUP(L7/2,0)</f>
        <v>268</v>
      </c>
      <c r="M6" s="56" t="s">
        <v>40</v>
      </c>
      <c r="N6" s="19" t="s">
        <v>41</v>
      </c>
      <c r="O6" s="56" t="s">
        <v>40</v>
      </c>
      <c r="P6" s="56" t="s">
        <v>40</v>
      </c>
    </row>
    <row r="7" spans="2:16" x14ac:dyDescent="0.35">
      <c r="B7" s="158" t="s">
        <v>6</v>
      </c>
      <c r="C7" s="159"/>
      <c r="D7" s="168">
        <f>Forecast!D9</f>
        <v>0</v>
      </c>
      <c r="J7" s="4" t="s">
        <v>88</v>
      </c>
      <c r="K7" s="61" t="s">
        <v>39</v>
      </c>
      <c r="L7" s="58">
        <v>536</v>
      </c>
      <c r="M7" s="56" t="s">
        <v>40</v>
      </c>
      <c r="N7" s="19" t="s">
        <v>41</v>
      </c>
      <c r="O7" s="56" t="s">
        <v>40</v>
      </c>
      <c r="P7" s="56" t="s">
        <v>40</v>
      </c>
    </row>
    <row r="8" spans="2:16" x14ac:dyDescent="0.35">
      <c r="B8" s="158" t="s">
        <v>59</v>
      </c>
      <c r="C8" s="159"/>
      <c r="D8" s="168">
        <f>Forecast!D10</f>
        <v>0</v>
      </c>
      <c r="J8" s="4" t="s">
        <v>89</v>
      </c>
      <c r="K8" s="61" t="s">
        <v>39</v>
      </c>
      <c r="L8" s="58">
        <f>ROUNDUP(L9/2,0)</f>
        <v>194</v>
      </c>
      <c r="M8" s="56" t="s">
        <v>40</v>
      </c>
      <c r="N8" s="19" t="s">
        <v>41</v>
      </c>
      <c r="O8" s="56" t="s">
        <v>40</v>
      </c>
      <c r="P8" s="56" t="s">
        <v>40</v>
      </c>
    </row>
    <row r="9" spans="2:16" x14ac:dyDescent="0.35">
      <c r="B9" s="160" t="s">
        <v>148</v>
      </c>
      <c r="C9" s="161"/>
      <c r="D9" s="169">
        <f>Forecast!D11</f>
        <v>0</v>
      </c>
      <c r="J9" s="4" t="s">
        <v>90</v>
      </c>
      <c r="K9" s="61" t="s">
        <v>39</v>
      </c>
      <c r="L9" s="58">
        <v>388</v>
      </c>
      <c r="M9" s="56" t="s">
        <v>40</v>
      </c>
      <c r="N9" s="19" t="s">
        <v>41</v>
      </c>
      <c r="O9" s="56" t="s">
        <v>40</v>
      </c>
      <c r="P9" s="56" t="s">
        <v>40</v>
      </c>
    </row>
    <row r="10" spans="2:16" x14ac:dyDescent="0.35">
      <c r="J10" s="4" t="s">
        <v>91</v>
      </c>
      <c r="K10" s="61" t="s">
        <v>44</v>
      </c>
      <c r="L10" s="58">
        <v>200</v>
      </c>
      <c r="M10" s="56" t="s">
        <v>40</v>
      </c>
      <c r="N10" s="19" t="s">
        <v>41</v>
      </c>
      <c r="O10" s="56" t="s">
        <v>40</v>
      </c>
      <c r="P10" s="56" t="s">
        <v>40</v>
      </c>
    </row>
    <row r="11" spans="2:16" x14ac:dyDescent="0.35">
      <c r="J11" s="4" t="s">
        <v>47</v>
      </c>
      <c r="K11" s="61" t="s">
        <v>44</v>
      </c>
      <c r="L11" s="58">
        <v>16</v>
      </c>
      <c r="M11" s="56" t="s">
        <v>40</v>
      </c>
      <c r="N11" s="19" t="s">
        <v>41</v>
      </c>
      <c r="O11" s="56" t="s">
        <v>40</v>
      </c>
      <c r="P11" s="56" t="s">
        <v>41</v>
      </c>
    </row>
    <row r="12" spans="2:16" x14ac:dyDescent="0.35">
      <c r="C12" s="152" t="s">
        <v>8</v>
      </c>
      <c r="D12" s="152" t="s">
        <v>9</v>
      </c>
      <c r="E12" s="152" t="s">
        <v>10</v>
      </c>
      <c r="F12" s="152" t="s">
        <v>11</v>
      </c>
      <c r="G12" s="152" t="s">
        <v>12</v>
      </c>
      <c r="J12" s="4" t="s">
        <v>48</v>
      </c>
      <c r="K12" s="61" t="s">
        <v>44</v>
      </c>
      <c r="L12" s="58">
        <v>84</v>
      </c>
      <c r="M12" s="56" t="s">
        <v>40</v>
      </c>
      <c r="N12" s="19" t="s">
        <v>41</v>
      </c>
      <c r="O12" s="56" t="s">
        <v>40</v>
      </c>
      <c r="P12" s="56" t="s">
        <v>41</v>
      </c>
    </row>
    <row r="13" spans="2:16" x14ac:dyDescent="0.35">
      <c r="B13" s="48" t="s">
        <v>68</v>
      </c>
      <c r="C13" s="49">
        <f>Forecast!D20</f>
        <v>0</v>
      </c>
      <c r="D13" s="162">
        <f>Forecast!I20</f>
        <v>0</v>
      </c>
      <c r="E13" s="49">
        <f>Forecast!N20</f>
        <v>0</v>
      </c>
      <c r="F13" s="49">
        <f>Forecast!S20</f>
        <v>0</v>
      </c>
      <c r="G13" s="50">
        <f>Forecast!X20</f>
        <v>0</v>
      </c>
      <c r="J13" s="27" t="s">
        <v>65</v>
      </c>
      <c r="K13" s="62" t="s">
        <v>49</v>
      </c>
      <c r="L13" s="59">
        <v>25</v>
      </c>
      <c r="M13" s="57" t="s">
        <v>41</v>
      </c>
      <c r="N13" s="31" t="s">
        <v>40</v>
      </c>
      <c r="O13" s="57" t="s">
        <v>41</v>
      </c>
      <c r="P13" s="57" t="s">
        <v>40</v>
      </c>
    </row>
    <row r="14" spans="2:16" x14ac:dyDescent="0.35">
      <c r="B14" s="51" t="s">
        <v>67</v>
      </c>
      <c r="C14" s="79">
        <f>Forecast!D21</f>
        <v>0</v>
      </c>
      <c r="D14" s="79">
        <f>Forecast!I21</f>
        <v>0</v>
      </c>
      <c r="E14" s="79">
        <f>Forecast!N21</f>
        <v>0</v>
      </c>
      <c r="F14" s="79">
        <f>Forecast!S21</f>
        <v>0</v>
      </c>
      <c r="G14" s="52">
        <f>Forecast!X21</f>
        <v>0</v>
      </c>
      <c r="J14" s="44" t="s">
        <v>42</v>
      </c>
    </row>
    <row r="15" spans="2:16" x14ac:dyDescent="0.35">
      <c r="B15" s="53" t="s">
        <v>69</v>
      </c>
      <c r="C15" s="54">
        <f>Forecast!D22</f>
        <v>0</v>
      </c>
      <c r="D15" s="54">
        <f>Forecast!I22</f>
        <v>0</v>
      </c>
      <c r="E15" s="54">
        <f>Forecast!N22</f>
        <v>0</v>
      </c>
      <c r="F15" s="54">
        <f>Forecast!S22</f>
        <v>0</v>
      </c>
      <c r="G15" s="77">
        <f>Forecast!X22</f>
        <v>0</v>
      </c>
      <c r="J15" s="29"/>
      <c r="K15" s="29"/>
      <c r="L15" s="29"/>
      <c r="O15" s="29"/>
      <c r="P15" s="29"/>
    </row>
    <row r="16" spans="2:16" x14ac:dyDescent="0.35">
      <c r="J16" s="29"/>
      <c r="K16" s="29"/>
      <c r="L16" s="29"/>
      <c r="O16" s="29"/>
      <c r="P16" s="29"/>
    </row>
    <row r="17" spans="2:16" x14ac:dyDescent="0.35">
      <c r="B17" s="48" t="s">
        <v>169</v>
      </c>
      <c r="C17" s="163" t="b">
        <f>IF(AND($D$9="Online",$D$5="Graduate Degree"),C45,
IF(AND($D$9="In-Person",$D$5="Graduate Degree"),C59,
IF(AND($D$9="Online",$D$5="certificate"),C79,
IF(AND($D$9="In-person",$D$5="certificate"),C93))))</f>
        <v>0</v>
      </c>
      <c r="D17" s="163" t="b">
        <f t="shared" ref="D17:G17" si="0">IF(AND($D$9="Online",$D$5="Graduate Degree"),D45,
IF(AND($D$9="In-Person",$D$5="Graduate Degree"),D59,
IF(AND($D$9="Online",$D$5="certificate"),D79,
IF(AND($D$9="In-person",$D$5="certificate"),D93))))</f>
        <v>0</v>
      </c>
      <c r="E17" s="163" t="b">
        <f t="shared" si="0"/>
        <v>0</v>
      </c>
      <c r="F17" s="163" t="b">
        <f t="shared" si="0"/>
        <v>0</v>
      </c>
      <c r="G17" s="164" t="b">
        <f t="shared" si="0"/>
        <v>0</v>
      </c>
      <c r="J17" s="29"/>
      <c r="K17" s="29"/>
      <c r="L17" s="29"/>
      <c r="O17" s="29"/>
      <c r="P17" s="29"/>
    </row>
    <row r="18" spans="2:16" x14ac:dyDescent="0.35">
      <c r="B18" s="53" t="s">
        <v>170</v>
      </c>
      <c r="C18" s="165">
        <f>IF(D9="online",K42,K36)</f>
        <v>0</v>
      </c>
      <c r="D18" s="165">
        <f t="shared" ref="D18:G18" si="1">IF(E9="online",L42,L36)</f>
        <v>0</v>
      </c>
      <c r="E18" s="165">
        <f t="shared" si="1"/>
        <v>0</v>
      </c>
      <c r="F18" s="165">
        <f t="shared" si="1"/>
        <v>0</v>
      </c>
      <c r="G18" s="166">
        <f t="shared" si="1"/>
        <v>0</v>
      </c>
      <c r="J18" s="29"/>
      <c r="K18" s="29"/>
      <c r="L18" s="29"/>
      <c r="O18" s="29"/>
      <c r="P18" s="29"/>
    </row>
    <row r="19" spans="2:16" x14ac:dyDescent="0.35">
      <c r="J19" s="29"/>
      <c r="K19" s="29"/>
      <c r="L19" s="29"/>
      <c r="O19" s="29"/>
      <c r="P19" s="29"/>
    </row>
    <row r="22" spans="2:16" ht="6" customHeight="1" x14ac:dyDescent="0.35"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</row>
    <row r="24" spans="2:16" ht="18.5" x14ac:dyDescent="0.45">
      <c r="B24" s="137" t="s">
        <v>168</v>
      </c>
      <c r="C24" s="138"/>
      <c r="D24" s="138"/>
      <c r="E24" s="138"/>
      <c r="F24" s="138"/>
      <c r="G24" s="138"/>
      <c r="J24" s="137" t="s">
        <v>167</v>
      </c>
      <c r="K24" s="138"/>
      <c r="L24" s="138"/>
      <c r="M24" s="138"/>
      <c r="N24" s="138"/>
      <c r="O24" s="138"/>
    </row>
    <row r="27" spans="2:16" ht="15" thickBot="1" x14ac:dyDescent="0.4">
      <c r="C27" s="152" t="s">
        <v>8</v>
      </c>
      <c r="D27" s="152" t="s">
        <v>9</v>
      </c>
      <c r="E27" s="152" t="s">
        <v>10</v>
      </c>
      <c r="F27" s="152" t="s">
        <v>11</v>
      </c>
      <c r="G27" s="152" t="s">
        <v>12</v>
      </c>
      <c r="K27" s="152" t="s">
        <v>8</v>
      </c>
      <c r="L27" s="152" t="s">
        <v>9</v>
      </c>
      <c r="M27" s="152" t="s">
        <v>10</v>
      </c>
      <c r="N27" s="152" t="s">
        <v>11</v>
      </c>
      <c r="O27" s="152" t="s">
        <v>12</v>
      </c>
    </row>
    <row r="28" spans="2:16" ht="14.5" customHeight="1" x14ac:dyDescent="0.35">
      <c r="B28" s="115" t="s">
        <v>165</v>
      </c>
      <c r="C28" s="116"/>
      <c r="D28" s="116"/>
      <c r="E28" s="116"/>
      <c r="F28" s="116"/>
      <c r="G28" s="117"/>
      <c r="I28" s="24"/>
      <c r="J28" s="115" t="s">
        <v>96</v>
      </c>
      <c r="K28" s="116"/>
      <c r="L28" s="116"/>
      <c r="M28" s="116"/>
      <c r="N28" s="116"/>
      <c r="O28" s="117"/>
    </row>
    <row r="29" spans="2:16" x14ac:dyDescent="0.35">
      <c r="B29" s="118" t="s">
        <v>50</v>
      </c>
      <c r="C29" s="306" t="s">
        <v>51</v>
      </c>
      <c r="D29" s="306"/>
      <c r="E29" s="306"/>
      <c r="F29" s="306"/>
      <c r="G29" s="307"/>
      <c r="I29" s="25"/>
      <c r="J29" s="118" t="s">
        <v>97</v>
      </c>
      <c r="K29" s="65"/>
      <c r="L29" s="65"/>
      <c r="M29" s="65"/>
      <c r="N29" s="65"/>
      <c r="O29" s="119"/>
    </row>
    <row r="30" spans="2:16" x14ac:dyDescent="0.35">
      <c r="B30" s="120" t="s">
        <v>52</v>
      </c>
      <c r="C30" s="80">
        <v>0</v>
      </c>
      <c r="D30" s="80">
        <v>0</v>
      </c>
      <c r="E30" s="80">
        <v>0</v>
      </c>
      <c r="F30" s="80">
        <v>0</v>
      </c>
      <c r="G30" s="121">
        <v>0</v>
      </c>
      <c r="J30" s="120"/>
      <c r="K30" s="80"/>
      <c r="L30" s="80"/>
      <c r="M30" s="80"/>
      <c r="N30" s="80"/>
      <c r="O30" s="141"/>
    </row>
    <row r="31" spans="2:16" x14ac:dyDescent="0.35">
      <c r="B31" s="122" t="s">
        <v>43</v>
      </c>
      <c r="C31">
        <f>$L$4</f>
        <v>42</v>
      </c>
      <c r="D31">
        <f>$L$4</f>
        <v>42</v>
      </c>
      <c r="E31">
        <f>$L$4</f>
        <v>42</v>
      </c>
      <c r="F31">
        <f>$L$4</f>
        <v>42</v>
      </c>
      <c r="G31" s="123">
        <f>$L$4</f>
        <v>42</v>
      </c>
      <c r="J31" s="122" t="s">
        <v>98</v>
      </c>
      <c r="K31">
        <v>45</v>
      </c>
      <c r="L31">
        <v>45</v>
      </c>
      <c r="M31">
        <v>45</v>
      </c>
      <c r="N31">
        <v>45</v>
      </c>
      <c r="O31" s="142">
        <v>45</v>
      </c>
    </row>
    <row r="32" spans="2:16" x14ac:dyDescent="0.35">
      <c r="B32" s="122" t="s">
        <v>45</v>
      </c>
      <c r="C32">
        <f>$L$5</f>
        <v>92</v>
      </c>
      <c r="D32">
        <f>$L$5</f>
        <v>92</v>
      </c>
      <c r="E32">
        <f>$L$5</f>
        <v>92</v>
      </c>
      <c r="F32">
        <f>$L$5</f>
        <v>92</v>
      </c>
      <c r="G32" s="123">
        <f>$L$5</f>
        <v>92</v>
      </c>
      <c r="J32" s="122" t="s">
        <v>99</v>
      </c>
      <c r="K32">
        <v>30</v>
      </c>
      <c r="L32">
        <v>30</v>
      </c>
      <c r="M32">
        <v>30</v>
      </c>
      <c r="N32">
        <v>30</v>
      </c>
      <c r="O32" s="142">
        <v>30</v>
      </c>
    </row>
    <row r="33" spans="2:15" x14ac:dyDescent="0.35">
      <c r="B33" s="122" t="s">
        <v>66</v>
      </c>
      <c r="C33">
        <v>0</v>
      </c>
      <c r="D33">
        <v>0</v>
      </c>
      <c r="E33">
        <v>0</v>
      </c>
      <c r="F33">
        <v>0</v>
      </c>
      <c r="G33" s="123">
        <v>0</v>
      </c>
      <c r="J33" s="122" t="s">
        <v>100</v>
      </c>
      <c r="K33" s="2">
        <v>0</v>
      </c>
      <c r="L33" s="2">
        <v>0</v>
      </c>
      <c r="M33" s="2">
        <v>0</v>
      </c>
      <c r="N33" s="2">
        <v>0</v>
      </c>
      <c r="O33" s="136">
        <v>0</v>
      </c>
    </row>
    <row r="34" spans="2:15" x14ac:dyDescent="0.35">
      <c r="B34" s="122" t="s">
        <v>53</v>
      </c>
      <c r="C34">
        <v>0</v>
      </c>
      <c r="D34">
        <v>0</v>
      </c>
      <c r="E34">
        <v>0</v>
      </c>
      <c r="F34">
        <v>0</v>
      </c>
      <c r="G34" s="123">
        <v>0</v>
      </c>
      <c r="J34" s="122" t="s">
        <v>101</v>
      </c>
      <c r="K34">
        <v>0</v>
      </c>
      <c r="L34">
        <v>0</v>
      </c>
      <c r="M34">
        <v>0</v>
      </c>
      <c r="N34">
        <v>0</v>
      </c>
      <c r="O34" s="142">
        <v>0</v>
      </c>
    </row>
    <row r="35" spans="2:15" x14ac:dyDescent="0.35">
      <c r="B35" s="122" t="s">
        <v>46</v>
      </c>
      <c r="C35">
        <v>0</v>
      </c>
      <c r="D35">
        <v>0</v>
      </c>
      <c r="E35">
        <v>0</v>
      </c>
      <c r="F35">
        <v>0</v>
      </c>
      <c r="G35" s="123">
        <v>0</v>
      </c>
      <c r="J35" s="126" t="s">
        <v>115</v>
      </c>
      <c r="K35" s="45">
        <f>SUM(K31:K34)</f>
        <v>75</v>
      </c>
      <c r="L35" s="45">
        <f t="shared" ref="L35:O35" si="2">SUM(L31:L34)</f>
        <v>75</v>
      </c>
      <c r="M35" s="45">
        <f t="shared" si="2"/>
        <v>75</v>
      </c>
      <c r="N35" s="45">
        <f t="shared" si="2"/>
        <v>75</v>
      </c>
      <c r="O35" s="143">
        <f t="shared" si="2"/>
        <v>75</v>
      </c>
    </row>
    <row r="36" spans="2:15" x14ac:dyDescent="0.35">
      <c r="B36" s="122" t="s">
        <v>47</v>
      </c>
      <c r="C36">
        <v>0</v>
      </c>
      <c r="D36">
        <v>0</v>
      </c>
      <c r="E36">
        <v>0</v>
      </c>
      <c r="F36">
        <v>0</v>
      </c>
      <c r="G36" s="123">
        <v>0</v>
      </c>
      <c r="J36" s="126" t="s">
        <v>122</v>
      </c>
      <c r="K36" s="47">
        <f>K35*$C$13</f>
        <v>0</v>
      </c>
      <c r="L36" s="47">
        <f>L35*$D$13</f>
        <v>0</v>
      </c>
      <c r="M36" s="47">
        <f>M35*$E$13</f>
        <v>0</v>
      </c>
      <c r="N36" s="47">
        <f>N35*$F$13</f>
        <v>0</v>
      </c>
      <c r="O36" s="127">
        <f>O35*$G$13</f>
        <v>0</v>
      </c>
    </row>
    <row r="37" spans="2:15" x14ac:dyDescent="0.35">
      <c r="B37" s="122" t="s">
        <v>48</v>
      </c>
      <c r="C37">
        <v>0</v>
      </c>
      <c r="D37">
        <v>0</v>
      </c>
      <c r="E37">
        <v>0</v>
      </c>
      <c r="F37">
        <v>0</v>
      </c>
      <c r="G37" s="123">
        <v>0</v>
      </c>
      <c r="J37" s="122"/>
      <c r="O37" s="142"/>
    </row>
    <row r="38" spans="2:15" x14ac:dyDescent="0.35">
      <c r="B38" s="124" t="s">
        <v>118</v>
      </c>
      <c r="C38" s="81">
        <f>SUM(C30:C37)</f>
        <v>134</v>
      </c>
      <c r="D38" s="81">
        <f>SUM(D30:D37)</f>
        <v>134</v>
      </c>
      <c r="E38" s="81">
        <f>SUM(E30:E37)</f>
        <v>134</v>
      </c>
      <c r="F38" s="81">
        <f>SUM(F30:F37)</f>
        <v>134</v>
      </c>
      <c r="G38" s="125">
        <f>SUM(G30:G37)</f>
        <v>134</v>
      </c>
      <c r="J38" s="144" t="s">
        <v>119</v>
      </c>
      <c r="K38" s="140"/>
      <c r="L38" s="140"/>
      <c r="M38" s="140"/>
      <c r="N38" s="140"/>
      <c r="O38" s="145"/>
    </row>
    <row r="39" spans="2:15" x14ac:dyDescent="0.35">
      <c r="B39" s="126" t="s">
        <v>117</v>
      </c>
      <c r="C39" s="47">
        <f>SUM(C14:C15)*C38</f>
        <v>0</v>
      </c>
      <c r="D39" s="47">
        <f>SUM(D14:D15)*D38</f>
        <v>0</v>
      </c>
      <c r="E39" s="47">
        <f>SUM(E14:E15)*E38</f>
        <v>0</v>
      </c>
      <c r="F39" s="47">
        <f>SUM(F14:F15)*F38</f>
        <v>0</v>
      </c>
      <c r="G39" s="127">
        <f>SUM(G14:G15)*G38</f>
        <v>0</v>
      </c>
      <c r="J39" s="126" t="s">
        <v>120</v>
      </c>
      <c r="K39" s="47">
        <f>'Plan of Study Worksheet'!F57</f>
        <v>0</v>
      </c>
      <c r="L39" s="47">
        <f>'Plan of Study Worksheet'!I57</f>
        <v>0</v>
      </c>
      <c r="M39" s="47">
        <f>'Plan of Study Worksheet'!L57</f>
        <v>0</v>
      </c>
      <c r="N39" s="47">
        <f>'Plan of Study Worksheet'!O57</f>
        <v>0</v>
      </c>
      <c r="O39" s="127">
        <f>'Plan of Study Worksheet'!R57</f>
        <v>0</v>
      </c>
    </row>
    <row r="40" spans="2:15" x14ac:dyDescent="0.35">
      <c r="B40" s="126"/>
      <c r="C40" s="47"/>
      <c r="D40" s="47"/>
      <c r="E40" s="47"/>
      <c r="F40" s="47"/>
      <c r="G40" s="127"/>
      <c r="J40" s="126" t="s">
        <v>116</v>
      </c>
      <c r="K40" s="47">
        <f>K39*$L$13</f>
        <v>0</v>
      </c>
      <c r="L40" s="47">
        <f t="shared" ref="L40" si="3">L39*$L$13</f>
        <v>0</v>
      </c>
      <c r="M40" s="47">
        <f t="shared" ref="M40" si="4">M39*$L$13</f>
        <v>0</v>
      </c>
      <c r="N40" s="47">
        <f t="shared" ref="N40" si="5">N39*$L$13</f>
        <v>0</v>
      </c>
      <c r="O40" s="127">
        <f t="shared" ref="O40" si="6">O39*$L$13</f>
        <v>0</v>
      </c>
    </row>
    <row r="41" spans="2:15" x14ac:dyDescent="0.35">
      <c r="B41" s="133" t="s">
        <v>119</v>
      </c>
      <c r="C41" s="134"/>
      <c r="D41" s="134"/>
      <c r="E41" s="134"/>
      <c r="F41" s="134"/>
      <c r="G41" s="135"/>
      <c r="J41" s="126"/>
      <c r="K41" s="47"/>
      <c r="L41" s="47"/>
      <c r="M41" s="47"/>
      <c r="N41" s="47"/>
      <c r="O41" s="127"/>
    </row>
    <row r="42" spans="2:15" ht="15" thickBot="1" x14ac:dyDescent="0.4">
      <c r="B42" s="126" t="s">
        <v>120</v>
      </c>
      <c r="C42" s="47">
        <f>SUM('Plan of Study Worksheet'!G57:H57)</f>
        <v>0</v>
      </c>
      <c r="D42" s="47">
        <f>SUM('Plan of Study Worksheet'!J57:K57)</f>
        <v>0</v>
      </c>
      <c r="E42" s="47">
        <f>SUM('Plan of Study Worksheet'!M57:N57)</f>
        <v>0</v>
      </c>
      <c r="F42" s="47">
        <f>SUM('Plan of Study Worksheet'!P57:Q57)</f>
        <v>0</v>
      </c>
      <c r="G42" s="127">
        <f>SUM('Plan of Study Worksheet'!S57:T57)</f>
        <v>0</v>
      </c>
      <c r="J42" s="128" t="s">
        <v>123</v>
      </c>
      <c r="K42" s="129">
        <f>K40+K36</f>
        <v>0</v>
      </c>
      <c r="L42" s="129">
        <f>L40+L36</f>
        <v>0</v>
      </c>
      <c r="M42" s="129">
        <f>M40+M36</f>
        <v>0</v>
      </c>
      <c r="N42" s="129">
        <f>N40+N36</f>
        <v>0</v>
      </c>
      <c r="O42" s="130">
        <f>O40+O36</f>
        <v>0</v>
      </c>
    </row>
    <row r="43" spans="2:15" x14ac:dyDescent="0.35">
      <c r="B43" s="126" t="s">
        <v>116</v>
      </c>
      <c r="C43" s="47">
        <f>C42*$L$13</f>
        <v>0</v>
      </c>
      <c r="D43" s="47">
        <f t="shared" ref="D43:G43" si="7">D42*$L$13</f>
        <v>0</v>
      </c>
      <c r="E43" s="47">
        <f t="shared" si="7"/>
        <v>0</v>
      </c>
      <c r="F43" s="47">
        <f t="shared" si="7"/>
        <v>0</v>
      </c>
      <c r="G43" s="127">
        <f t="shared" si="7"/>
        <v>0</v>
      </c>
    </row>
    <row r="44" spans="2:15" x14ac:dyDescent="0.35">
      <c r="B44" s="126"/>
      <c r="C44" s="47"/>
      <c r="D44" s="47"/>
      <c r="E44" s="47"/>
      <c r="F44" s="47"/>
      <c r="G44" s="127"/>
    </row>
    <row r="45" spans="2:15" ht="15" thickBot="1" x14ac:dyDescent="0.4">
      <c r="B45" s="128" t="s">
        <v>121</v>
      </c>
      <c r="C45" s="129">
        <f>C43+C39</f>
        <v>0</v>
      </c>
      <c r="D45" s="129">
        <f t="shared" ref="D45:G45" si="8">D43+D39</f>
        <v>0</v>
      </c>
      <c r="E45" s="129">
        <f t="shared" si="8"/>
        <v>0</v>
      </c>
      <c r="F45" s="129">
        <f t="shared" si="8"/>
        <v>0</v>
      </c>
      <c r="G45" s="130">
        <f t="shared" si="8"/>
        <v>0</v>
      </c>
    </row>
    <row r="46" spans="2:15" ht="15" thickBot="1" x14ac:dyDescent="0.4"/>
    <row r="47" spans="2:15" x14ac:dyDescent="0.35">
      <c r="B47" s="115" t="s">
        <v>164</v>
      </c>
      <c r="C47" s="116"/>
      <c r="D47" s="116"/>
      <c r="E47" s="116"/>
      <c r="F47" s="116"/>
      <c r="G47" s="117"/>
    </row>
    <row r="48" spans="2:15" x14ac:dyDescent="0.35">
      <c r="B48" s="118" t="s">
        <v>50</v>
      </c>
      <c r="C48" s="65" t="s">
        <v>51</v>
      </c>
      <c r="D48" s="65"/>
      <c r="E48" s="65"/>
      <c r="F48" s="65"/>
      <c r="G48" s="119"/>
    </row>
    <row r="49" spans="2:7" x14ac:dyDescent="0.35">
      <c r="B49" s="122" t="s">
        <v>52</v>
      </c>
      <c r="C49">
        <f>IF($D$7&lt;5,Fees!$L$2,Fees!$L$3)</f>
        <v>155</v>
      </c>
      <c r="D49">
        <f>IF($D$7&lt;5,Fees!$L$2,Fees!$L$3)</f>
        <v>155</v>
      </c>
      <c r="E49">
        <f>IF($D$7&lt;5,Fees!$L$2,Fees!$L$3)</f>
        <v>155</v>
      </c>
      <c r="F49">
        <f>IF($D$7&lt;5,Fees!$L$2,Fees!$L$3)</f>
        <v>155</v>
      </c>
      <c r="G49" s="123">
        <f>IF($D$7&lt;5,Fees!$L$2,Fees!$L$3)</f>
        <v>155</v>
      </c>
    </row>
    <row r="50" spans="2:7" x14ac:dyDescent="0.35">
      <c r="B50" s="122" t="s">
        <v>43</v>
      </c>
      <c r="C50">
        <f>$L$4</f>
        <v>42</v>
      </c>
      <c r="D50">
        <f>$L$4</f>
        <v>42</v>
      </c>
      <c r="E50">
        <f>$L$4</f>
        <v>42</v>
      </c>
      <c r="F50">
        <f>$L$4</f>
        <v>42</v>
      </c>
      <c r="G50" s="123">
        <f>L4</f>
        <v>42</v>
      </c>
    </row>
    <row r="51" spans="2:7" x14ac:dyDescent="0.35">
      <c r="B51" s="122" t="s">
        <v>45</v>
      </c>
      <c r="C51">
        <f>$L$5</f>
        <v>92</v>
      </c>
      <c r="D51">
        <f>$L$5</f>
        <v>92</v>
      </c>
      <c r="E51">
        <f>$L$5</f>
        <v>92</v>
      </c>
      <c r="F51">
        <f>$L$5</f>
        <v>92</v>
      </c>
      <c r="G51" s="123">
        <f>L5</f>
        <v>92</v>
      </c>
    </row>
    <row r="52" spans="2:7" x14ac:dyDescent="0.35">
      <c r="B52" s="122" t="s">
        <v>66</v>
      </c>
      <c r="C52">
        <f>IF($D$7&lt;5,Fees!$L$6,Fees!$L$7)</f>
        <v>268</v>
      </c>
      <c r="D52">
        <f>IF($D$7&lt;5,Fees!$L$6,Fees!$L$7)</f>
        <v>268</v>
      </c>
      <c r="E52">
        <f>IF($D$7&lt;5,Fees!$L$6,Fees!$L$7)</f>
        <v>268</v>
      </c>
      <c r="F52">
        <f>IF($D$7&lt;5,Fees!$L$6,Fees!$L$7)</f>
        <v>268</v>
      </c>
      <c r="G52" s="123">
        <f>IF($D$7&lt;5,Fees!$L$6,Fees!$L$7)</f>
        <v>268</v>
      </c>
    </row>
    <row r="53" spans="2:7" x14ac:dyDescent="0.35">
      <c r="B53" s="122" t="s">
        <v>65</v>
      </c>
      <c r="C53" s="2">
        <v>0</v>
      </c>
      <c r="D53" s="2">
        <v>0</v>
      </c>
      <c r="E53" s="2">
        <v>0</v>
      </c>
      <c r="F53" s="2">
        <v>0</v>
      </c>
      <c r="G53" s="123">
        <v>0</v>
      </c>
    </row>
    <row r="54" spans="2:7" x14ac:dyDescent="0.35">
      <c r="B54" s="122" t="s">
        <v>53</v>
      </c>
      <c r="C54">
        <f>IF($D$7&lt;5,Fees!$L$8,Fees!$L$9)</f>
        <v>194</v>
      </c>
      <c r="D54">
        <f>IF($D$7&lt;5,Fees!$L$8,Fees!$L$9)</f>
        <v>194</v>
      </c>
      <c r="E54">
        <f>IF($D$7&lt;5,Fees!$L$8,Fees!$L$9)</f>
        <v>194</v>
      </c>
      <c r="F54">
        <f>IF($D$7&lt;5,Fees!$L$8,Fees!$L$9)</f>
        <v>194</v>
      </c>
      <c r="G54" s="123">
        <f>IF($D$7&lt;5,Fees!$L$8,Fees!$L$9)</f>
        <v>194</v>
      </c>
    </row>
    <row r="55" spans="2:7" x14ac:dyDescent="0.35">
      <c r="B55" s="122" t="s">
        <v>46</v>
      </c>
      <c r="C55">
        <f>$L$10</f>
        <v>200</v>
      </c>
      <c r="D55">
        <f>$L$10</f>
        <v>200</v>
      </c>
      <c r="E55">
        <f>$L$10</f>
        <v>200</v>
      </c>
      <c r="F55">
        <f>$L$10</f>
        <v>200</v>
      </c>
      <c r="G55" s="123">
        <f>$L$10</f>
        <v>200</v>
      </c>
    </row>
    <row r="56" spans="2:7" x14ac:dyDescent="0.35">
      <c r="B56" s="122" t="s">
        <v>47</v>
      </c>
      <c r="C56">
        <f>$L$11</f>
        <v>16</v>
      </c>
      <c r="D56">
        <f>$L$11</f>
        <v>16</v>
      </c>
      <c r="E56">
        <f>$L$11</f>
        <v>16</v>
      </c>
      <c r="F56">
        <f>$L$11</f>
        <v>16</v>
      </c>
      <c r="G56" s="123">
        <f>$L$11</f>
        <v>16</v>
      </c>
    </row>
    <row r="57" spans="2:7" x14ac:dyDescent="0.35">
      <c r="B57" s="122" t="s">
        <v>48</v>
      </c>
      <c r="C57">
        <f>$L$12</f>
        <v>84</v>
      </c>
      <c r="D57">
        <f>$L$12</f>
        <v>84</v>
      </c>
      <c r="E57">
        <f>$L$12</f>
        <v>84</v>
      </c>
      <c r="F57">
        <f>$L$12</f>
        <v>84</v>
      </c>
      <c r="G57" s="123">
        <f>$L$12</f>
        <v>84</v>
      </c>
    </row>
    <row r="58" spans="2:7" x14ac:dyDescent="0.35">
      <c r="B58" s="124" t="s">
        <v>166</v>
      </c>
      <c r="C58" s="81">
        <f>SUM(C49:C57)</f>
        <v>1051</v>
      </c>
      <c r="D58" s="81">
        <f t="shared" ref="D58" si="9">SUM(D49:D57)</f>
        <v>1051</v>
      </c>
      <c r="E58" s="81">
        <f t="shared" ref="E58" si="10">SUM(E49:E57)</f>
        <v>1051</v>
      </c>
      <c r="F58" s="81">
        <f t="shared" ref="F58" si="11">SUM(F49:F57)</f>
        <v>1051</v>
      </c>
      <c r="G58" s="125">
        <f t="shared" ref="G58" si="12">SUM(G49:G57)</f>
        <v>1051</v>
      </c>
    </row>
    <row r="59" spans="2:7" ht="15" thickBot="1" x14ac:dyDescent="0.4">
      <c r="B59" s="128" t="s">
        <v>70</v>
      </c>
      <c r="C59" s="129">
        <f>C58*SUM(C$14:C$15)</f>
        <v>0</v>
      </c>
      <c r="D59" s="129">
        <f t="shared" ref="D59:G59" si="13">D58*SUM(D$14:D$15)</f>
        <v>0</v>
      </c>
      <c r="E59" s="129">
        <f t="shared" si="13"/>
        <v>0</v>
      </c>
      <c r="F59" s="129">
        <f t="shared" si="13"/>
        <v>0</v>
      </c>
      <c r="G59" s="131">
        <f t="shared" si="13"/>
        <v>0</v>
      </c>
    </row>
    <row r="60" spans="2:7" ht="15" thickBot="1" x14ac:dyDescent="0.4"/>
    <row r="61" spans="2:7" x14ac:dyDescent="0.35">
      <c r="B61" s="115" t="s">
        <v>73</v>
      </c>
      <c r="C61" s="116"/>
      <c r="D61" s="116"/>
      <c r="E61" s="116"/>
      <c r="F61" s="116"/>
      <c r="G61" s="117"/>
    </row>
    <row r="62" spans="2:7" x14ac:dyDescent="0.35">
      <c r="B62" s="118" t="s">
        <v>50</v>
      </c>
      <c r="C62" s="65" t="s">
        <v>51</v>
      </c>
      <c r="D62" s="65"/>
      <c r="E62" s="65"/>
      <c r="F62" s="65"/>
      <c r="G62" s="119"/>
    </row>
    <row r="63" spans="2:7" x14ac:dyDescent="0.35">
      <c r="B63" s="122" t="s">
        <v>52</v>
      </c>
      <c r="C63">
        <v>0</v>
      </c>
      <c r="D63">
        <v>0</v>
      </c>
      <c r="E63">
        <v>0</v>
      </c>
      <c r="F63">
        <v>0</v>
      </c>
      <c r="G63" s="123">
        <v>0</v>
      </c>
    </row>
    <row r="64" spans="2:7" x14ac:dyDescent="0.35">
      <c r="B64" s="122" t="s">
        <v>43</v>
      </c>
      <c r="C64">
        <v>0</v>
      </c>
      <c r="D64">
        <v>0</v>
      </c>
      <c r="E64">
        <v>0</v>
      </c>
      <c r="F64">
        <v>0</v>
      </c>
      <c r="G64" s="123">
        <v>0</v>
      </c>
    </row>
    <row r="65" spans="2:7" x14ac:dyDescent="0.35">
      <c r="B65" s="122" t="s">
        <v>45</v>
      </c>
      <c r="C65">
        <f>$L$5</f>
        <v>92</v>
      </c>
      <c r="D65">
        <f>$L$5</f>
        <v>92</v>
      </c>
      <c r="E65">
        <f>$L$5</f>
        <v>92</v>
      </c>
      <c r="F65">
        <f>$L$5</f>
        <v>92</v>
      </c>
      <c r="G65" s="123">
        <f>$L$5</f>
        <v>92</v>
      </c>
    </row>
    <row r="66" spans="2:7" x14ac:dyDescent="0.35">
      <c r="B66" s="122" t="s">
        <v>66</v>
      </c>
      <c r="C66">
        <v>0</v>
      </c>
      <c r="D66">
        <v>0</v>
      </c>
      <c r="E66">
        <v>0</v>
      </c>
      <c r="F66">
        <v>0</v>
      </c>
      <c r="G66" s="123">
        <v>0</v>
      </c>
    </row>
    <row r="67" spans="2:7" x14ac:dyDescent="0.35">
      <c r="B67" s="122" t="s">
        <v>65</v>
      </c>
      <c r="C67" s="2">
        <f>$L$13*$D$7</f>
        <v>0</v>
      </c>
      <c r="D67" s="2">
        <f>$L$13*$D$7</f>
        <v>0</v>
      </c>
      <c r="E67" s="2">
        <f>$L$13*$D$7</f>
        <v>0</v>
      </c>
      <c r="F67" s="2">
        <f>$L$13*$D$7</f>
        <v>0</v>
      </c>
      <c r="G67" s="136">
        <f>$L$13*$D$7</f>
        <v>0</v>
      </c>
    </row>
    <row r="68" spans="2:7" x14ac:dyDescent="0.35">
      <c r="B68" s="122" t="s">
        <v>53</v>
      </c>
      <c r="C68">
        <v>0</v>
      </c>
      <c r="D68">
        <v>0</v>
      </c>
      <c r="E68">
        <v>0</v>
      </c>
      <c r="F68">
        <v>0</v>
      </c>
      <c r="G68" s="123">
        <v>0</v>
      </c>
    </row>
    <row r="69" spans="2:7" x14ac:dyDescent="0.35">
      <c r="B69" s="122" t="s">
        <v>46</v>
      </c>
      <c r="C69">
        <v>0</v>
      </c>
      <c r="D69">
        <v>0</v>
      </c>
      <c r="E69">
        <v>0</v>
      </c>
      <c r="F69">
        <v>0</v>
      </c>
      <c r="G69" s="123">
        <v>0</v>
      </c>
    </row>
    <row r="70" spans="2:7" x14ac:dyDescent="0.35">
      <c r="B70" s="122" t="s">
        <v>47</v>
      </c>
      <c r="C70">
        <v>0</v>
      </c>
      <c r="D70">
        <v>0</v>
      </c>
      <c r="E70">
        <v>0</v>
      </c>
      <c r="F70">
        <v>0</v>
      </c>
      <c r="G70" s="123">
        <v>0</v>
      </c>
    </row>
    <row r="71" spans="2:7" x14ac:dyDescent="0.35">
      <c r="B71" s="122" t="s">
        <v>48</v>
      </c>
      <c r="C71">
        <v>0</v>
      </c>
      <c r="D71">
        <v>0</v>
      </c>
      <c r="E71">
        <v>0</v>
      </c>
      <c r="F71">
        <v>0</v>
      </c>
      <c r="G71" s="123">
        <v>0</v>
      </c>
    </row>
    <row r="72" spans="2:7" x14ac:dyDescent="0.35">
      <c r="B72" s="124" t="s">
        <v>166</v>
      </c>
      <c r="C72" s="81">
        <f>SUM(C63:C71)</f>
        <v>92</v>
      </c>
      <c r="D72" s="81">
        <f t="shared" ref="D72" si="14">SUM(D63:D71)</f>
        <v>92</v>
      </c>
      <c r="E72" s="81">
        <f t="shared" ref="E72" si="15">SUM(E63:E71)</f>
        <v>92</v>
      </c>
      <c r="F72" s="81">
        <f t="shared" ref="F72" si="16">SUM(F63:F71)</f>
        <v>92</v>
      </c>
      <c r="G72" s="125">
        <f t="shared" ref="G72" si="17">SUM(G63:G71)</f>
        <v>92</v>
      </c>
    </row>
    <row r="73" spans="2:7" x14ac:dyDescent="0.35">
      <c r="B73" s="126" t="s">
        <v>117</v>
      </c>
      <c r="C73" s="47">
        <f>SUM(C14:C15)*C72</f>
        <v>0</v>
      </c>
      <c r="D73" s="47">
        <f t="shared" ref="D73:G73" si="18">SUM(D14:D15)*D72</f>
        <v>0</v>
      </c>
      <c r="E73" s="47">
        <f t="shared" si="18"/>
        <v>0</v>
      </c>
      <c r="F73" s="47">
        <f t="shared" si="18"/>
        <v>0</v>
      </c>
      <c r="G73" s="127">
        <f t="shared" si="18"/>
        <v>0</v>
      </c>
    </row>
    <row r="74" spans="2:7" x14ac:dyDescent="0.35">
      <c r="B74" s="126"/>
      <c r="C74" s="47"/>
      <c r="D74" s="47"/>
      <c r="E74" s="47"/>
      <c r="F74" s="47"/>
      <c r="G74" s="127"/>
    </row>
    <row r="75" spans="2:7" x14ac:dyDescent="0.35">
      <c r="B75" s="133" t="s">
        <v>119</v>
      </c>
      <c r="C75" s="134"/>
      <c r="D75" s="134"/>
      <c r="E75" s="134"/>
      <c r="F75" s="134"/>
      <c r="G75" s="135"/>
    </row>
    <row r="76" spans="2:7" x14ac:dyDescent="0.35">
      <c r="B76" s="126" t="s">
        <v>120</v>
      </c>
      <c r="C76" s="47">
        <f>C42</f>
        <v>0</v>
      </c>
      <c r="D76" s="47">
        <f t="shared" ref="D76:G76" si="19">D42</f>
        <v>0</v>
      </c>
      <c r="E76" s="47">
        <f t="shared" si="19"/>
        <v>0</v>
      </c>
      <c r="F76" s="47">
        <f t="shared" si="19"/>
        <v>0</v>
      </c>
      <c r="G76" s="127">
        <f t="shared" si="19"/>
        <v>0</v>
      </c>
    </row>
    <row r="77" spans="2:7" x14ac:dyDescent="0.35">
      <c r="B77" s="126" t="s">
        <v>116</v>
      </c>
      <c r="C77" s="47">
        <f>C76*$L$13</f>
        <v>0</v>
      </c>
      <c r="D77" s="47">
        <f t="shared" ref="D77:G77" si="20">D76*$L$13</f>
        <v>0</v>
      </c>
      <c r="E77" s="47">
        <f t="shared" si="20"/>
        <v>0</v>
      </c>
      <c r="F77" s="47">
        <f t="shared" si="20"/>
        <v>0</v>
      </c>
      <c r="G77" s="127">
        <f t="shared" si="20"/>
        <v>0</v>
      </c>
    </row>
    <row r="78" spans="2:7" x14ac:dyDescent="0.35">
      <c r="B78" s="126"/>
      <c r="C78" s="47"/>
      <c r="D78" s="47"/>
      <c r="E78" s="47"/>
      <c r="F78" s="47"/>
      <c r="G78" s="127"/>
    </row>
    <row r="79" spans="2:7" ht="15" thickBot="1" x14ac:dyDescent="0.4">
      <c r="B79" s="128" t="s">
        <v>121</v>
      </c>
      <c r="C79" s="129">
        <f>C77+C73</f>
        <v>0</v>
      </c>
      <c r="D79" s="129">
        <f t="shared" ref="D79:G79" si="21">D77+D73</f>
        <v>0</v>
      </c>
      <c r="E79" s="129">
        <f t="shared" si="21"/>
        <v>0</v>
      </c>
      <c r="F79" s="129">
        <f t="shared" si="21"/>
        <v>0</v>
      </c>
      <c r="G79" s="130">
        <f t="shared" si="21"/>
        <v>0</v>
      </c>
    </row>
    <row r="80" spans="2:7" ht="15" thickBot="1" x14ac:dyDescent="0.4"/>
    <row r="81" spans="2:7" x14ac:dyDescent="0.35">
      <c r="B81" s="115" t="s">
        <v>77</v>
      </c>
      <c r="C81" s="116"/>
      <c r="D81" s="116"/>
      <c r="E81" s="116"/>
      <c r="F81" s="116"/>
      <c r="G81" s="117"/>
    </row>
    <row r="82" spans="2:7" x14ac:dyDescent="0.35">
      <c r="B82" s="118" t="s">
        <v>50</v>
      </c>
      <c r="C82" s="65" t="s">
        <v>51</v>
      </c>
      <c r="D82" s="65"/>
      <c r="E82" s="65"/>
      <c r="F82" s="65"/>
      <c r="G82" s="119"/>
    </row>
    <row r="83" spans="2:7" x14ac:dyDescent="0.35">
      <c r="B83" s="122" t="s">
        <v>52</v>
      </c>
      <c r="C83">
        <f>IF($D$4&lt;5,Fees!$L$2,Fees!$L$3)</f>
        <v>155</v>
      </c>
      <c r="D83">
        <f>IF($D$4&lt;5,Fees!$L$2,Fees!$L$3)</f>
        <v>155</v>
      </c>
      <c r="E83">
        <f>IF($D$4&lt;5,Fees!$L$2,Fees!$L$3)</f>
        <v>155</v>
      </c>
      <c r="F83">
        <f>IF($D$4&lt;5,Fees!$L$2,Fees!$L$3)</f>
        <v>155</v>
      </c>
      <c r="G83" s="123">
        <f>IF($D$4&lt;5,Fees!$L$2,Fees!$L$3)</f>
        <v>155</v>
      </c>
    </row>
    <row r="84" spans="2:7" x14ac:dyDescent="0.35">
      <c r="B84" s="122" t="s">
        <v>43</v>
      </c>
      <c r="C84">
        <v>0</v>
      </c>
      <c r="D84">
        <v>0</v>
      </c>
      <c r="E84">
        <v>0</v>
      </c>
      <c r="F84">
        <v>0</v>
      </c>
      <c r="G84" s="123">
        <v>0</v>
      </c>
    </row>
    <row r="85" spans="2:7" x14ac:dyDescent="0.35">
      <c r="B85" s="122" t="s">
        <v>45</v>
      </c>
      <c r="C85">
        <f>$L$5</f>
        <v>92</v>
      </c>
      <c r="D85">
        <f>$L$5</f>
        <v>92</v>
      </c>
      <c r="E85">
        <f>$L$5</f>
        <v>92</v>
      </c>
      <c r="F85">
        <f>$L$5</f>
        <v>92</v>
      </c>
      <c r="G85" s="123">
        <f>$L$5</f>
        <v>92</v>
      </c>
    </row>
    <row r="86" spans="2:7" x14ac:dyDescent="0.35">
      <c r="B86" s="122" t="s">
        <v>66</v>
      </c>
      <c r="C86">
        <v>0</v>
      </c>
      <c r="D86">
        <v>0</v>
      </c>
      <c r="E86">
        <v>0</v>
      </c>
      <c r="F86">
        <v>0</v>
      </c>
      <c r="G86" s="123">
        <v>0</v>
      </c>
    </row>
    <row r="87" spans="2:7" x14ac:dyDescent="0.35">
      <c r="B87" s="122" t="s">
        <v>65</v>
      </c>
      <c r="C87" s="2">
        <v>0</v>
      </c>
      <c r="D87" s="2">
        <v>0</v>
      </c>
      <c r="E87" s="2">
        <v>0</v>
      </c>
      <c r="F87" s="2">
        <v>0</v>
      </c>
      <c r="G87" s="123">
        <v>0</v>
      </c>
    </row>
    <row r="88" spans="2:7" x14ac:dyDescent="0.35">
      <c r="B88" s="122" t="s">
        <v>53</v>
      </c>
      <c r="C88">
        <v>0</v>
      </c>
      <c r="D88">
        <v>0</v>
      </c>
      <c r="E88">
        <v>0</v>
      </c>
      <c r="F88">
        <v>0</v>
      </c>
      <c r="G88" s="123">
        <v>0</v>
      </c>
    </row>
    <row r="89" spans="2:7" x14ac:dyDescent="0.35">
      <c r="B89" s="122" t="s">
        <v>46</v>
      </c>
      <c r="C89">
        <v>0</v>
      </c>
      <c r="D89">
        <v>0</v>
      </c>
      <c r="E89">
        <v>0</v>
      </c>
      <c r="F89">
        <v>0</v>
      </c>
      <c r="G89" s="123">
        <v>0</v>
      </c>
    </row>
    <row r="90" spans="2:7" x14ac:dyDescent="0.35">
      <c r="B90" s="122" t="s">
        <v>47</v>
      </c>
      <c r="C90">
        <f>$L$11</f>
        <v>16</v>
      </c>
      <c r="D90">
        <f>$L$11</f>
        <v>16</v>
      </c>
      <c r="E90">
        <f>$L$11</f>
        <v>16</v>
      </c>
      <c r="F90">
        <f>$L$11</f>
        <v>16</v>
      </c>
      <c r="G90" s="123">
        <f>$L$11</f>
        <v>16</v>
      </c>
    </row>
    <row r="91" spans="2:7" x14ac:dyDescent="0.35">
      <c r="B91" s="122" t="s">
        <v>48</v>
      </c>
      <c r="C91">
        <f>$L$12</f>
        <v>84</v>
      </c>
      <c r="D91">
        <f>$L$12</f>
        <v>84</v>
      </c>
      <c r="E91">
        <f>$L$12</f>
        <v>84</v>
      </c>
      <c r="F91">
        <f>$L$12</f>
        <v>84</v>
      </c>
      <c r="G91" s="123">
        <f>$L$12</f>
        <v>84</v>
      </c>
    </row>
    <row r="92" spans="2:7" x14ac:dyDescent="0.35">
      <c r="B92" s="126" t="s">
        <v>71</v>
      </c>
      <c r="C92" s="45">
        <f>SUM(C83:C91)</f>
        <v>347</v>
      </c>
      <c r="D92" s="45">
        <f t="shared" ref="D92:G92" si="22">SUM(D83:D91)</f>
        <v>347</v>
      </c>
      <c r="E92" s="45">
        <f t="shared" si="22"/>
        <v>347</v>
      </c>
      <c r="F92" s="45">
        <f t="shared" si="22"/>
        <v>347</v>
      </c>
      <c r="G92" s="132">
        <f t="shared" si="22"/>
        <v>347</v>
      </c>
    </row>
    <row r="93" spans="2:7" ht="15" thickBot="1" x14ac:dyDescent="0.4">
      <c r="B93" s="128" t="s">
        <v>70</v>
      </c>
      <c r="C93" s="129">
        <f>C92*SUM(C$14:C$15)</f>
        <v>0</v>
      </c>
      <c r="D93" s="129">
        <f t="shared" ref="D93:G93" si="23">D92*SUM(D$14:D$15)</f>
        <v>0</v>
      </c>
      <c r="E93" s="129">
        <f t="shared" si="23"/>
        <v>0</v>
      </c>
      <c r="F93" s="129">
        <f t="shared" si="23"/>
        <v>0</v>
      </c>
      <c r="G93" s="131">
        <f t="shared" si="23"/>
        <v>0</v>
      </c>
    </row>
  </sheetData>
  <mergeCells count="1">
    <mergeCell ref="C29:G29"/>
  </mergeCells>
  <hyperlinks>
    <hyperlink ref="J14" r:id="rId1" display="Current Graduate Fees Here" xr:uid="{00000000-0004-0000-02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E12" sqref="E12"/>
    </sheetView>
  </sheetViews>
  <sheetFormatPr defaultRowHeight="14.5" x14ac:dyDescent="0.35"/>
  <cols>
    <col min="1" max="1" width="20.453125" customWidth="1"/>
    <col min="3" max="3" width="27.453125" customWidth="1"/>
    <col min="5" max="5" width="15.81640625" customWidth="1"/>
    <col min="7" max="7" width="15.453125" bestFit="1" customWidth="1"/>
  </cols>
  <sheetData>
    <row r="1" spans="1:7" x14ac:dyDescent="0.35">
      <c r="A1" s="21" t="s">
        <v>54</v>
      </c>
      <c r="C1" s="21" t="s">
        <v>55</v>
      </c>
      <c r="E1" s="21" t="s">
        <v>56</v>
      </c>
      <c r="G1" s="21" t="s">
        <v>60</v>
      </c>
    </row>
    <row r="2" spans="1:7" x14ac:dyDescent="0.35">
      <c r="A2" s="22"/>
      <c r="C2" s="22"/>
      <c r="E2" s="22"/>
      <c r="G2" s="22"/>
    </row>
    <row r="3" spans="1:7" x14ac:dyDescent="0.35">
      <c r="A3" s="22" t="s">
        <v>7</v>
      </c>
      <c r="C3" s="22" t="s">
        <v>3</v>
      </c>
      <c r="E3" s="22" t="s">
        <v>79</v>
      </c>
      <c r="G3" s="22" t="s">
        <v>61</v>
      </c>
    </row>
    <row r="4" spans="1:7" x14ac:dyDescent="0.35">
      <c r="A4" s="23" t="s">
        <v>57</v>
      </c>
      <c r="C4" s="23" t="s">
        <v>58</v>
      </c>
      <c r="E4" s="22" t="s">
        <v>126</v>
      </c>
      <c r="G4" s="23" t="s">
        <v>62</v>
      </c>
    </row>
    <row r="5" spans="1:7" x14ac:dyDescent="0.35">
      <c r="E5" s="22" t="s">
        <v>80</v>
      </c>
    </row>
    <row r="6" spans="1:7" x14ac:dyDescent="0.35">
      <c r="E6" s="22" t="s">
        <v>81</v>
      </c>
    </row>
    <row r="7" spans="1:7" x14ac:dyDescent="0.35">
      <c r="E7" s="22" t="s">
        <v>127</v>
      </c>
    </row>
    <row r="8" spans="1:7" x14ac:dyDescent="0.35">
      <c r="E8" s="22" t="s">
        <v>82</v>
      </c>
    </row>
    <row r="9" spans="1:7" x14ac:dyDescent="0.35">
      <c r="E9" s="22" t="s">
        <v>83</v>
      </c>
    </row>
    <row r="10" spans="1:7" x14ac:dyDescent="0.35">
      <c r="E10" s="22" t="s">
        <v>128</v>
      </c>
    </row>
    <row r="11" spans="1:7" x14ac:dyDescent="0.35">
      <c r="E11" s="22" t="s">
        <v>84</v>
      </c>
    </row>
    <row r="12" spans="1:7" x14ac:dyDescent="0.35">
      <c r="E12" s="23" t="s"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00e172-3e06-4130-b500-597b03a56b10">
      <Terms xmlns="http://schemas.microsoft.com/office/infopath/2007/PartnerControls"/>
    </lcf76f155ced4ddcb4097134ff3c332f>
    <TaxCatchAll xmlns="72269218-f953-4fae-9dac-134d2d9f8896" xsi:nil="true"/>
    <Date xmlns="3700e172-3e06-4130-b500-597b03a56b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E37BB489457F4393A4EA416734BBCF" ma:contentTypeVersion="16" ma:contentTypeDescription="Create a new document." ma:contentTypeScope="" ma:versionID="09b67209dd72e3bf3f9eeab8019c8524">
  <xsd:schema xmlns:xsd="http://www.w3.org/2001/XMLSchema" xmlns:xs="http://www.w3.org/2001/XMLSchema" xmlns:p="http://schemas.microsoft.com/office/2006/metadata/properties" xmlns:ns2="3700e172-3e06-4130-b500-597b03a56b10" xmlns:ns3="72269218-f953-4fae-9dac-134d2d9f8896" targetNamespace="http://schemas.microsoft.com/office/2006/metadata/properties" ma:root="true" ma:fieldsID="ba4c32f9ad251b0836fee8439edd457c" ns2:_="" ns3:_="">
    <xsd:import namespace="3700e172-3e06-4130-b500-597b03a56b10"/>
    <xsd:import namespace="72269218-f953-4fae-9dac-134d2d9f8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0e172-3e06-4130-b500-597b03a56b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e6962ab-0744-46a3-9e0f-3fe952fbd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69218-f953-4fae-9dac-134d2d9f8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346c1ed-d393-4953-86e7-595f1dd3c366}" ma:internalName="TaxCatchAll" ma:showField="CatchAllData" ma:web="72269218-f953-4fae-9dac-134d2d9f8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E5EB8-620E-46AA-A769-850077FF5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79C1F6-C8FF-4A00-9073-542C1259B4FA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72269218-f953-4fae-9dac-134d2d9f8896"/>
    <ds:schemaRef ds:uri="http://purl.org/dc/terms/"/>
    <ds:schemaRef ds:uri="http://schemas.microsoft.com/office/2006/documentManagement/types"/>
    <ds:schemaRef ds:uri="3700e172-3e06-4130-b500-597b03a56b10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817B80D-E23C-4C77-859B-DF36108C7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0e172-3e06-4130-b500-597b03a56b10"/>
    <ds:schemaRef ds:uri="72269218-f953-4fae-9dac-134d2d9f8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Forecast</vt:lpstr>
      <vt:lpstr>Workload Calculation Example</vt:lpstr>
      <vt:lpstr>Plan of Study Worksheet</vt:lpstr>
      <vt:lpstr>Tuition Rates</vt:lpstr>
      <vt:lpstr>Fees</vt:lpstr>
      <vt:lpstr>Lookups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Inzirillo, Bridget</dc:creator>
  <cp:keywords/>
  <dc:description/>
  <cp:lastModifiedBy>Greenwell, Mary</cp:lastModifiedBy>
  <cp:revision/>
  <dcterms:created xsi:type="dcterms:W3CDTF">2021-01-29T01:01:01Z</dcterms:created>
  <dcterms:modified xsi:type="dcterms:W3CDTF">2024-09-23T18:50:56Z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0x01010052E37BB489457F4393A4EA416734BBCF</vt:lpwstr>
  </property>
  <property fmtid="{D5CDD505-2E9C-101B-9397-08002B2CF9AE}" pid="3" name="Order">
    <vt:r8>371600</vt:r8>
  </property>
  <property fmtid="{D5CDD505-2E9C-101B-9397-08002B2CF9AE}" pid="4" name="MediaServiceImageTags">
    <vt:lpwstr/>
  </property>
</Properties>
</file>